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/>
  <mc:AlternateContent xmlns:mc="http://schemas.openxmlformats.org/markup-compatibility/2006">
    <mc:Choice Requires="x15">
      <x15ac:absPath xmlns:x15ac="http://schemas.microsoft.com/office/spreadsheetml/2010/11/ac" url="C:\Users\super\Documents\ぱそやろ運営本部\申込書作成標準ファイル\西宮市バドミントン協会\"/>
    </mc:Choice>
  </mc:AlternateContent>
  <xr:revisionPtr revIDLastSave="0" documentId="13_ncr:1_{9CA7CB3B-4A32-48AB-8A67-BDF8AA418621}" xr6:coauthVersionLast="47" xr6:coauthVersionMax="47" xr10:uidLastSave="{00000000-0000-0000-0000-000000000000}"/>
  <bookViews>
    <workbookView xWindow="-120" yWindow="-120" windowWidth="19440" windowHeight="14880" tabRatio="642" xr2:uid="{00000000-000D-0000-FFFF-FFFF00000000}"/>
  </bookViews>
  <sheets>
    <sheet name="申込１" sheetId="1" r:id="rId1"/>
    <sheet name="エントリー集計データ" sheetId="15" state="hidden" r:id="rId2"/>
  </sheets>
  <definedNames>
    <definedName name="_xlnm.Print_Area" localSheetId="0">申込１!$N$2:$Z$48,申込１!$AB$2:$AN$38</definedName>
    <definedName name="Z_190C3094_A738_4124_8874_74F158CE3F76_.wvu.PrintArea" localSheetId="0" hidden="1">申込１!$AB$2:$AS$48</definedName>
    <definedName name="Z_4EAC653A_9D88_4D70_A75C_EFB4EA9B306F_.wvu.PrintArea" localSheetId="0" hidden="1">申込１!$N$2:$Y$48</definedName>
    <definedName name="Z_8C013384_B3A3_4BA1_9FB7_E1F9CD77BBB2_.wvu.PrintArea" localSheetId="0" hidden="1">申込１!#REF!</definedName>
  </definedNames>
  <calcPr calcId="191029"/>
  <customWorkbookViews>
    <customWorkbookView name="一般種目　複の印刷" guid="{4EAC653A-9D88-4D70-A75C-EFB4EA9B306F}" maximized="1" xWindow="1" yWindow="1" windowWidth="1243" windowHeight="708" tabRatio="711" activeSheetId="1"/>
    <customWorkbookView name="一般種目　単の印刷" guid="{8C013384-B3A3-4BA1-9FB7-E1F9CD77BBB2}" maximized="1" xWindow="1" yWindow="1" windowWidth="1243" windowHeight="708" tabRatio="711" activeSheetId="1"/>
    <customWorkbookView name="一般混合複　参加集計印刷" guid="{190C3094-A738-4124-8874-74F158CE3F76}" maximized="1" xWindow="1" yWindow="1" windowWidth="1243" windowHeight="708" tabRatio="711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G17" i="1" l="1"/>
  <c r="AN11" i="1"/>
  <c r="AN9" i="1"/>
  <c r="AN8" i="1"/>
  <c r="AN7" i="1"/>
  <c r="D129" i="1"/>
  <c r="X100" i="15"/>
  <c r="AL30" i="1"/>
  <c r="AL25" i="1"/>
  <c r="AL26" i="1"/>
  <c r="AL27" i="1"/>
  <c r="AL28" i="1"/>
  <c r="AL29" i="1"/>
  <c r="O100" i="15"/>
  <c r="X99" i="15"/>
  <c r="L99" i="15"/>
  <c r="K99" i="15"/>
  <c r="J99" i="15"/>
  <c r="I99" i="15"/>
  <c r="H99" i="15"/>
  <c r="G99" i="15"/>
  <c r="F99" i="15"/>
  <c r="E99" i="15"/>
  <c r="D99" i="15"/>
  <c r="N9" i="1"/>
  <c r="N17" i="1"/>
  <c r="N21" i="1"/>
  <c r="N29" i="1"/>
  <c r="N33" i="1"/>
  <c r="AH23" i="1" l="1"/>
  <c r="AQ23" i="1"/>
  <c r="AH21" i="1"/>
  <c r="AQ22" i="1"/>
  <c r="AG32" i="1"/>
  <c r="AG31" i="1"/>
  <c r="AG30" i="1"/>
  <c r="AG29" i="1"/>
  <c r="AG19" i="1"/>
  <c r="AG20" i="1"/>
  <c r="AG21" i="1"/>
  <c r="AG22" i="1"/>
  <c r="H54" i="15"/>
  <c r="K54" i="15" s="1"/>
  <c r="AG33" i="1" s="1"/>
  <c r="H55" i="15"/>
  <c r="K55" i="15" s="1"/>
  <c r="H56" i="15"/>
  <c r="K56" i="15" s="1"/>
  <c r="H57" i="15"/>
  <c r="K57" i="15" s="1"/>
  <c r="H58" i="15"/>
  <c r="K58" i="15" s="1"/>
  <c r="H59" i="15"/>
  <c r="K59" i="15" s="1"/>
  <c r="H60" i="15"/>
  <c r="K60" i="15" s="1"/>
  <c r="H61" i="15"/>
  <c r="K61" i="15" s="1"/>
  <c r="H62" i="15"/>
  <c r="K62" i="15" s="1"/>
  <c r="H63" i="15"/>
  <c r="K63" i="15" s="1"/>
  <c r="H64" i="15"/>
  <c r="K64" i="15" s="1"/>
  <c r="H65" i="15"/>
  <c r="K65" i="15" s="1"/>
  <c r="H66" i="15"/>
  <c r="K66" i="15" s="1"/>
  <c r="H67" i="15"/>
  <c r="K67" i="15" s="1"/>
  <c r="H68" i="15"/>
  <c r="K68" i="15" s="1"/>
  <c r="H69" i="15"/>
  <c r="K69" i="15" s="1"/>
  <c r="H70" i="15"/>
  <c r="K70" i="15" s="1"/>
  <c r="H71" i="15"/>
  <c r="K71" i="15" s="1"/>
  <c r="H72" i="15"/>
  <c r="K72" i="15" s="1"/>
  <c r="H73" i="15"/>
  <c r="K73" i="15" s="1"/>
  <c r="H74" i="15"/>
  <c r="K74" i="15" s="1"/>
  <c r="H75" i="15"/>
  <c r="K75" i="15" s="1"/>
  <c r="H76" i="15"/>
  <c r="K76" i="15" s="1"/>
  <c r="H77" i="15"/>
  <c r="K77" i="15" s="1"/>
  <c r="H78" i="15"/>
  <c r="K78" i="15" s="1"/>
  <c r="H79" i="15"/>
  <c r="K79" i="15" s="1"/>
  <c r="H80" i="15"/>
  <c r="K80" i="15" s="1"/>
  <c r="H81" i="15"/>
  <c r="K81" i="15" s="1"/>
  <c r="H82" i="15"/>
  <c r="K82" i="15" s="1"/>
  <c r="H83" i="15"/>
  <c r="K83" i="15" s="1"/>
  <c r="H84" i="15"/>
  <c r="K84" i="15" s="1"/>
  <c r="H85" i="15"/>
  <c r="K85" i="15" s="1"/>
  <c r="H86" i="15"/>
  <c r="K86" i="15" s="1"/>
  <c r="H87" i="15"/>
  <c r="K87" i="15" s="1"/>
  <c r="H88" i="15"/>
  <c r="K88" i="15" s="1"/>
  <c r="H89" i="15"/>
  <c r="K89" i="15" s="1"/>
  <c r="H90" i="15"/>
  <c r="K90" i="15" s="1"/>
  <c r="H91" i="15"/>
  <c r="K91" i="15" s="1"/>
  <c r="H92" i="15"/>
  <c r="K92" i="15" s="1"/>
  <c r="H53" i="15"/>
  <c r="K53" i="15" s="1"/>
  <c r="AB29" i="1"/>
  <c r="AB31" i="1"/>
  <c r="AB33" i="1"/>
  <c r="AB27" i="1"/>
  <c r="U13" i="1"/>
  <c r="U9" i="1"/>
  <c r="AB9" i="1"/>
  <c r="U47" i="1"/>
  <c r="N47" i="1"/>
  <c r="U45" i="1"/>
  <c r="N45" i="1"/>
  <c r="U43" i="1"/>
  <c r="N43" i="1"/>
  <c r="U41" i="1"/>
  <c r="N41" i="1"/>
  <c r="U39" i="1"/>
  <c r="N39" i="1"/>
  <c r="U37" i="1"/>
  <c r="N37" i="1"/>
  <c r="U35" i="1"/>
  <c r="N35" i="1"/>
  <c r="U33" i="1"/>
  <c r="U31" i="1"/>
  <c r="U29" i="1"/>
  <c r="U27" i="1"/>
  <c r="N27" i="1"/>
  <c r="U25" i="1"/>
  <c r="N25" i="1"/>
  <c r="AB23" i="1"/>
  <c r="N23" i="1"/>
  <c r="AB21" i="1"/>
  <c r="U21" i="1"/>
  <c r="AB19" i="1"/>
  <c r="U19" i="1"/>
  <c r="AB17" i="1"/>
  <c r="AM10" i="1" s="1"/>
  <c r="AN10" i="1" s="1"/>
  <c r="U17" i="1"/>
  <c r="U15" i="1"/>
  <c r="N15" i="1"/>
  <c r="AB13" i="1"/>
  <c r="N13" i="1"/>
  <c r="AB11" i="1"/>
  <c r="U11" i="1"/>
  <c r="N11" i="1"/>
  <c r="S22" i="1"/>
  <c r="S21" i="1"/>
  <c r="AM11" i="1" l="1"/>
  <c r="AM7" i="1"/>
  <c r="AM8" i="1"/>
  <c r="F100" i="15" s="1"/>
  <c r="AG18" i="1"/>
  <c r="AG28" i="1"/>
  <c r="AG27" i="1"/>
  <c r="AG34" i="1"/>
  <c r="AG24" i="1"/>
  <c r="AG23" i="1"/>
  <c r="AM9" i="1"/>
  <c r="AM6" i="1"/>
  <c r="D100" i="15" l="1"/>
  <c r="AN6" i="1"/>
  <c r="E100" i="15"/>
  <c r="AM12" i="1"/>
  <c r="D56" i="1" l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30" i="1"/>
  <c r="D55" i="1"/>
  <c r="F4" i="1"/>
  <c r="AX48" i="1"/>
  <c r="AY48" i="1" s="1"/>
  <c r="AX47" i="1"/>
  <c r="AY47" i="1" s="1"/>
  <c r="AX46" i="1"/>
  <c r="AY46" i="1" s="1"/>
  <c r="AX45" i="1"/>
  <c r="AY45" i="1" s="1"/>
  <c r="AX44" i="1"/>
  <c r="AY44" i="1" s="1"/>
  <c r="AX43" i="1"/>
  <c r="AY43" i="1" s="1"/>
  <c r="AX42" i="1"/>
  <c r="AY42" i="1" s="1"/>
  <c r="AX41" i="1"/>
  <c r="AY41" i="1" s="1"/>
  <c r="AX40" i="1"/>
  <c r="AY40" i="1" s="1"/>
  <c r="AX39" i="1"/>
  <c r="AY39" i="1" s="1"/>
  <c r="AX38" i="1"/>
  <c r="AY38" i="1" s="1"/>
  <c r="AX37" i="1"/>
  <c r="AY37" i="1" s="1"/>
  <c r="AX36" i="1"/>
  <c r="AY36" i="1" s="1"/>
  <c r="AX35" i="1"/>
  <c r="AY35" i="1" s="1"/>
  <c r="AX34" i="1"/>
  <c r="AY34" i="1" s="1"/>
  <c r="AX33" i="1"/>
  <c r="AY33" i="1" s="1"/>
  <c r="AX32" i="1"/>
  <c r="AY32" i="1" s="1"/>
  <c r="AX31" i="1"/>
  <c r="AY31" i="1" s="1"/>
  <c r="AX30" i="1"/>
  <c r="AY30" i="1" s="1"/>
  <c r="AX29" i="1"/>
  <c r="AY29" i="1" s="1"/>
  <c r="AX28" i="1"/>
  <c r="AY28" i="1" s="1"/>
  <c r="AX27" i="1"/>
  <c r="AY27" i="1" s="1"/>
  <c r="AX26" i="1"/>
  <c r="AY26" i="1" s="1"/>
  <c r="AX25" i="1"/>
  <c r="AY25" i="1" s="1"/>
  <c r="AX24" i="1"/>
  <c r="AY24" i="1" s="1"/>
  <c r="AX23" i="1"/>
  <c r="AY23" i="1" s="1"/>
  <c r="AX22" i="1"/>
  <c r="AY22" i="1" s="1"/>
  <c r="AX21" i="1"/>
  <c r="AY21" i="1" s="1"/>
  <c r="AX20" i="1"/>
  <c r="AY20" i="1" s="1"/>
  <c r="AX19" i="1"/>
  <c r="AY19" i="1" s="1"/>
  <c r="AX18" i="1"/>
  <c r="AY18" i="1" s="1"/>
  <c r="AX17" i="1"/>
  <c r="AY17" i="1" s="1"/>
  <c r="AX16" i="1"/>
  <c r="AY16" i="1" s="1"/>
  <c r="AX15" i="1"/>
  <c r="AY15" i="1" s="1"/>
  <c r="AX14" i="1"/>
  <c r="AX13" i="1"/>
  <c r="AY13" i="1" s="1"/>
  <c r="AX12" i="1"/>
  <c r="AY12" i="1" s="1"/>
  <c r="AX11" i="1"/>
  <c r="AY11" i="1" s="1"/>
  <c r="AX10" i="1"/>
  <c r="AY10" i="1" s="1"/>
  <c r="AX9" i="1"/>
  <c r="AV9" i="1"/>
  <c r="AV48" i="1"/>
  <c r="AW48" i="1" s="1"/>
  <c r="AV11" i="1"/>
  <c r="AW11" i="1" s="1"/>
  <c r="AV47" i="1"/>
  <c r="AW47" i="1" s="1"/>
  <c r="AV46" i="1"/>
  <c r="AW46" i="1" s="1"/>
  <c r="AV45" i="1"/>
  <c r="AW45" i="1" s="1"/>
  <c r="AV44" i="1"/>
  <c r="AW44" i="1" s="1"/>
  <c r="AV43" i="1"/>
  <c r="AW43" i="1" s="1"/>
  <c r="AV42" i="1"/>
  <c r="AW42" i="1" s="1"/>
  <c r="AV41" i="1"/>
  <c r="AW41" i="1" s="1"/>
  <c r="AV40" i="1"/>
  <c r="AW40" i="1" s="1"/>
  <c r="AV39" i="1"/>
  <c r="AW39" i="1" s="1"/>
  <c r="AV38" i="1"/>
  <c r="AW38" i="1" s="1"/>
  <c r="AV37" i="1"/>
  <c r="AW37" i="1" s="1"/>
  <c r="AV36" i="1"/>
  <c r="AW36" i="1" s="1"/>
  <c r="AV35" i="1"/>
  <c r="AW35" i="1" s="1"/>
  <c r="AV34" i="1"/>
  <c r="AW34" i="1" s="1"/>
  <c r="AV33" i="1"/>
  <c r="AW33" i="1" s="1"/>
  <c r="AV32" i="1"/>
  <c r="AW32" i="1" s="1"/>
  <c r="AV31" i="1"/>
  <c r="AW31" i="1" s="1"/>
  <c r="AV30" i="1"/>
  <c r="AW30" i="1" s="1"/>
  <c r="AV29" i="1"/>
  <c r="AW29" i="1" s="1"/>
  <c r="AV28" i="1"/>
  <c r="AW28" i="1" s="1"/>
  <c r="AV27" i="1"/>
  <c r="AW27" i="1" s="1"/>
  <c r="AV26" i="1"/>
  <c r="AW26" i="1" s="1"/>
  <c r="AV25" i="1"/>
  <c r="AW25" i="1" s="1"/>
  <c r="AV24" i="1"/>
  <c r="AW24" i="1" s="1"/>
  <c r="AV23" i="1"/>
  <c r="AW23" i="1" s="1"/>
  <c r="AV22" i="1"/>
  <c r="AW22" i="1" s="1"/>
  <c r="AV21" i="1"/>
  <c r="AW21" i="1" s="1"/>
  <c r="AV20" i="1"/>
  <c r="AW20" i="1" s="1"/>
  <c r="AV19" i="1"/>
  <c r="AW19" i="1" s="1"/>
  <c r="AV18" i="1"/>
  <c r="AW18" i="1" s="1"/>
  <c r="AV17" i="1"/>
  <c r="AW17" i="1" s="1"/>
  <c r="AV16" i="1"/>
  <c r="AW16" i="1" s="1"/>
  <c r="AV15" i="1"/>
  <c r="AW15" i="1" s="1"/>
  <c r="AV14" i="1"/>
  <c r="AW14" i="1" s="1"/>
  <c r="AV13" i="1"/>
  <c r="AW13" i="1" s="1"/>
  <c r="AV12" i="1"/>
  <c r="AW12" i="1" s="1"/>
  <c r="AV10" i="1"/>
  <c r="AW10" i="1" s="1"/>
  <c r="AE32" i="1"/>
  <c r="AE31" i="1"/>
  <c r="AE30" i="1"/>
  <c r="AE29" i="1"/>
  <c r="W100" i="15"/>
  <c r="V100" i="15"/>
  <c r="U100" i="15"/>
  <c r="T100" i="15"/>
  <c r="S100" i="15"/>
  <c r="AE22" i="1"/>
  <c r="R100" i="15"/>
  <c r="AE21" i="1"/>
  <c r="AL24" i="1"/>
  <c r="Q100" i="15" s="1"/>
  <c r="AE20" i="1"/>
  <c r="AE19" i="1"/>
  <c r="AE12" i="1"/>
  <c r="AE11" i="1"/>
  <c r="P100" i="15"/>
  <c r="AN25" i="1"/>
  <c r="R101" i="15" s="1"/>
  <c r="AN26" i="1"/>
  <c r="S101" i="15" s="1"/>
  <c r="AN27" i="1"/>
  <c r="T101" i="15" s="1"/>
  <c r="AN28" i="1"/>
  <c r="U101" i="15" s="1"/>
  <c r="AN29" i="1"/>
  <c r="V101" i="15" s="1"/>
  <c r="AN30" i="1"/>
  <c r="W101" i="15" s="1"/>
  <c r="C9" i="1" l="1"/>
  <c r="AB4" i="1"/>
  <c r="U4" i="1"/>
  <c r="AY14" i="1"/>
  <c r="AY9" i="1"/>
  <c r="C17" i="1"/>
  <c r="C32" i="1"/>
  <c r="C39" i="1"/>
  <c r="C23" i="1"/>
  <c r="C30" i="1"/>
  <c r="C37" i="1"/>
  <c r="C13" i="1"/>
  <c r="C44" i="1"/>
  <c r="C36" i="1"/>
  <c r="C28" i="1"/>
  <c r="C20" i="1"/>
  <c r="C12" i="1"/>
  <c r="C33" i="1"/>
  <c r="C24" i="1"/>
  <c r="C47" i="1"/>
  <c r="C15" i="1"/>
  <c r="C22" i="1"/>
  <c r="C45" i="1"/>
  <c r="C29" i="1"/>
  <c r="C21" i="1"/>
  <c r="C43" i="1"/>
  <c r="C35" i="1"/>
  <c r="C27" i="1"/>
  <c r="C19" i="1"/>
  <c r="C11" i="1"/>
  <c r="C41" i="1"/>
  <c r="C25" i="1"/>
  <c r="C48" i="1"/>
  <c r="C40" i="1"/>
  <c r="C16" i="1"/>
  <c r="C31" i="1"/>
  <c r="C46" i="1"/>
  <c r="C38" i="1"/>
  <c r="C14" i="1"/>
  <c r="C42" i="1"/>
  <c r="C34" i="1"/>
  <c r="C26" i="1"/>
  <c r="C18" i="1"/>
  <c r="C10" i="1"/>
  <c r="L100" i="15"/>
  <c r="AM33" i="1"/>
  <c r="AG39" i="1"/>
  <c r="AG38" i="1"/>
  <c r="AG37" i="1"/>
  <c r="AG36" i="1"/>
  <c r="AG14" i="1"/>
  <c r="AG13" i="1"/>
  <c r="AG12" i="1"/>
  <c r="AG11" i="1"/>
  <c r="AG10" i="1"/>
  <c r="AG9" i="1"/>
  <c r="Z9" i="1"/>
  <c r="Z48" i="1"/>
  <c r="Z47" i="1"/>
  <c r="Z46" i="1"/>
  <c r="Z45" i="1"/>
  <c r="Z44" i="1"/>
  <c r="Z43" i="1"/>
  <c r="Z42" i="1"/>
  <c r="Z41" i="1"/>
  <c r="Z40" i="1"/>
  <c r="Z39" i="1"/>
  <c r="Z38" i="1"/>
  <c r="Z37" i="1"/>
  <c r="Z36" i="1"/>
  <c r="Z35" i="1"/>
  <c r="Z34" i="1"/>
  <c r="Z33" i="1"/>
  <c r="Z32" i="1"/>
  <c r="Z31" i="1"/>
  <c r="Z30" i="1"/>
  <c r="Z29" i="1"/>
  <c r="Z28" i="1"/>
  <c r="Z27" i="1"/>
  <c r="Z26" i="1"/>
  <c r="Z25" i="1"/>
  <c r="Z24" i="1"/>
  <c r="Z23" i="1"/>
  <c r="Z22" i="1"/>
  <c r="Z21" i="1"/>
  <c r="Z20" i="1"/>
  <c r="Z19" i="1"/>
  <c r="Z18" i="1"/>
  <c r="Z17" i="1"/>
  <c r="Z16" i="1"/>
  <c r="Z15" i="1"/>
  <c r="Z14" i="1"/>
  <c r="Z13" i="1"/>
  <c r="Z12" i="1"/>
  <c r="Z11" i="1"/>
  <c r="Z10" i="1"/>
  <c r="S10" i="1"/>
  <c r="S11" i="1"/>
  <c r="S12" i="1"/>
  <c r="S13" i="1"/>
  <c r="S14" i="1"/>
  <c r="S15" i="1"/>
  <c r="S16" i="1"/>
  <c r="S17" i="1"/>
  <c r="S18" i="1"/>
  <c r="S23" i="1"/>
  <c r="S24" i="1"/>
  <c r="S25" i="1"/>
  <c r="S26" i="1"/>
  <c r="S27" i="1"/>
  <c r="S28" i="1"/>
  <c r="S29" i="1"/>
  <c r="S30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9" i="1"/>
  <c r="R22" i="1" l="1"/>
  <c r="T22" i="1" s="1"/>
  <c r="R21" i="1"/>
  <c r="T21" i="1" s="1"/>
  <c r="AM15" i="1"/>
  <c r="AN15" i="1" s="1"/>
  <c r="K101" i="15" s="1"/>
  <c r="AF23" i="1"/>
  <c r="AF24" i="1"/>
  <c r="AN12" i="1" l="1"/>
  <c r="K100" i="15"/>
  <c r="D101" i="15"/>
  <c r="E101" i="15"/>
  <c r="F101" i="15"/>
  <c r="I100" i="15"/>
  <c r="I101" i="15"/>
  <c r="H100" i="15"/>
  <c r="H101" i="15"/>
  <c r="G100" i="15"/>
  <c r="G101" i="15"/>
  <c r="AM32" i="1"/>
  <c r="M100" i="15" s="1"/>
  <c r="AB1" i="1"/>
  <c r="N3" i="1"/>
  <c r="AB3" i="1" s="1"/>
  <c r="N100" i="15" l="1"/>
  <c r="S40" i="15"/>
  <c r="T40" i="15"/>
  <c r="S41" i="15"/>
  <c r="T41" i="15"/>
  <c r="S42" i="15"/>
  <c r="T42" i="15"/>
  <c r="S43" i="15"/>
  <c r="T43" i="15"/>
  <c r="S44" i="15"/>
  <c r="T44" i="15"/>
  <c r="S45" i="15"/>
  <c r="T45" i="15"/>
  <c r="S46" i="15"/>
  <c r="T46" i="15"/>
  <c r="S47" i="15"/>
  <c r="T47" i="15"/>
  <c r="S48" i="15"/>
  <c r="T48" i="15"/>
  <c r="S49" i="15"/>
  <c r="T49" i="15"/>
  <c r="T39" i="15"/>
  <c r="S39" i="15"/>
  <c r="S3" i="15"/>
  <c r="S4" i="15"/>
  <c r="S5" i="15"/>
  <c r="S6" i="15"/>
  <c r="S7" i="15"/>
  <c r="S8" i="15"/>
  <c r="S9" i="15"/>
  <c r="S10" i="15"/>
  <c r="H47" i="15"/>
  <c r="H48" i="15"/>
  <c r="H49" i="15"/>
  <c r="H40" i="15"/>
  <c r="H41" i="15"/>
  <c r="H42" i="15"/>
  <c r="H43" i="15"/>
  <c r="H44" i="15"/>
  <c r="H45" i="15"/>
  <c r="H46" i="15"/>
  <c r="H39" i="15"/>
  <c r="H3" i="15"/>
  <c r="H4" i="15"/>
  <c r="H5" i="15"/>
  <c r="H6" i="15"/>
  <c r="H7" i="15"/>
  <c r="H8" i="15"/>
  <c r="H9" i="15"/>
  <c r="H10" i="15"/>
  <c r="D40" i="15"/>
  <c r="D41" i="15"/>
  <c r="D42" i="15"/>
  <c r="D43" i="15"/>
  <c r="D44" i="15"/>
  <c r="D45" i="15"/>
  <c r="D46" i="15"/>
  <c r="D47" i="15"/>
  <c r="D48" i="15"/>
  <c r="D49" i="15"/>
  <c r="D39" i="15"/>
  <c r="D38" i="15"/>
  <c r="D29" i="15"/>
  <c r="D30" i="15"/>
  <c r="D31" i="15"/>
  <c r="D32" i="15"/>
  <c r="D33" i="15"/>
  <c r="D34" i="15"/>
  <c r="D35" i="15"/>
  <c r="D36" i="15"/>
  <c r="D37" i="15"/>
  <c r="D21" i="15"/>
  <c r="D22" i="15"/>
  <c r="D23" i="15"/>
  <c r="D24" i="15"/>
  <c r="D25" i="15"/>
  <c r="D26" i="15"/>
  <c r="D27" i="15"/>
  <c r="D28" i="15"/>
  <c r="D20" i="15"/>
  <c r="D19" i="15"/>
  <c r="D18" i="15"/>
  <c r="D17" i="15"/>
  <c r="D16" i="15"/>
  <c r="D15" i="15"/>
  <c r="D14" i="15"/>
  <c r="D13" i="15"/>
  <c r="D12" i="15"/>
  <c r="D11" i="15"/>
  <c r="D10" i="15"/>
  <c r="D9" i="15"/>
  <c r="D8" i="15"/>
  <c r="D7" i="15"/>
  <c r="D6" i="15"/>
  <c r="D5" i="15"/>
  <c r="D4" i="15"/>
  <c r="D3" i="15"/>
  <c r="D2" i="15"/>
  <c r="AM31" i="1" l="1"/>
  <c r="AK4" i="1"/>
  <c r="B6" i="15"/>
  <c r="B10" i="15"/>
  <c r="B3" i="15"/>
  <c r="B7" i="15"/>
  <c r="B4" i="15"/>
  <c r="B49" i="15"/>
  <c r="B42" i="15"/>
  <c r="B5" i="15"/>
  <c r="B8" i="15"/>
  <c r="B9" i="15"/>
  <c r="B39" i="15"/>
  <c r="B48" i="15"/>
  <c r="B47" i="15"/>
  <c r="B46" i="15"/>
  <c r="B45" i="15"/>
  <c r="B44" i="15"/>
  <c r="B43" i="15"/>
  <c r="B41" i="15"/>
  <c r="B40" i="15"/>
  <c r="U49" i="15"/>
  <c r="U42" i="15"/>
  <c r="U46" i="15"/>
  <c r="U43" i="15"/>
  <c r="U40" i="15"/>
  <c r="K49" i="15"/>
  <c r="K48" i="15"/>
  <c r="K47" i="15"/>
  <c r="K46" i="15"/>
  <c r="K45" i="15"/>
  <c r="K44" i="15"/>
  <c r="K43" i="15"/>
  <c r="K42" i="15"/>
  <c r="K41" i="15"/>
  <c r="K40" i="15"/>
  <c r="K39" i="15"/>
  <c r="U47" i="15"/>
  <c r="U44" i="15"/>
  <c r="U41" i="15"/>
  <c r="L49" i="15"/>
  <c r="L48" i="15"/>
  <c r="L47" i="15"/>
  <c r="L46" i="15"/>
  <c r="L45" i="15"/>
  <c r="L44" i="15"/>
  <c r="L43" i="15"/>
  <c r="L42" i="15"/>
  <c r="L41" i="15"/>
  <c r="L40" i="15"/>
  <c r="L39" i="15"/>
  <c r="U48" i="15"/>
  <c r="U45" i="15"/>
  <c r="U39" i="15"/>
  <c r="B100" i="15" l="1"/>
  <c r="B101" i="15"/>
  <c r="AN24" i="1"/>
  <c r="Q101" i="15" s="1"/>
  <c r="C54" i="15"/>
  <c r="D54" i="15"/>
  <c r="E54" i="15"/>
  <c r="F54" i="15"/>
  <c r="G54" i="15"/>
  <c r="C55" i="15"/>
  <c r="D55" i="15"/>
  <c r="E55" i="15"/>
  <c r="F55" i="15"/>
  <c r="G55" i="15"/>
  <c r="C56" i="15"/>
  <c r="D56" i="15"/>
  <c r="E56" i="15"/>
  <c r="F56" i="15"/>
  <c r="G56" i="15"/>
  <c r="C57" i="15"/>
  <c r="D57" i="15"/>
  <c r="E57" i="15"/>
  <c r="F57" i="15"/>
  <c r="G57" i="15"/>
  <c r="C58" i="15"/>
  <c r="D58" i="15"/>
  <c r="E58" i="15"/>
  <c r="F58" i="15"/>
  <c r="G58" i="15"/>
  <c r="C59" i="15"/>
  <c r="D59" i="15"/>
  <c r="E59" i="15"/>
  <c r="F59" i="15"/>
  <c r="G59" i="15"/>
  <c r="M44" i="15"/>
  <c r="C60" i="15"/>
  <c r="D60" i="15"/>
  <c r="E60" i="15"/>
  <c r="F60" i="15"/>
  <c r="G60" i="15"/>
  <c r="C61" i="15"/>
  <c r="D61" i="15"/>
  <c r="E61" i="15"/>
  <c r="F61" i="15"/>
  <c r="G61" i="15"/>
  <c r="C62" i="15"/>
  <c r="D62" i="15"/>
  <c r="E62" i="15"/>
  <c r="F62" i="15"/>
  <c r="G62" i="15"/>
  <c r="C63" i="15"/>
  <c r="D63" i="15"/>
  <c r="E63" i="15"/>
  <c r="F63" i="15"/>
  <c r="G63" i="15"/>
  <c r="M47" i="15"/>
  <c r="C64" i="15"/>
  <c r="D64" i="15"/>
  <c r="E64" i="15"/>
  <c r="F64" i="15"/>
  <c r="G64" i="15"/>
  <c r="M48" i="15"/>
  <c r="C65" i="15"/>
  <c r="D65" i="15"/>
  <c r="E65" i="15"/>
  <c r="F65" i="15"/>
  <c r="G65" i="15"/>
  <c r="C66" i="15"/>
  <c r="D66" i="15"/>
  <c r="E66" i="15"/>
  <c r="F66" i="15"/>
  <c r="G66" i="15"/>
  <c r="C67" i="15"/>
  <c r="D67" i="15"/>
  <c r="E67" i="15"/>
  <c r="F67" i="15"/>
  <c r="G67" i="15"/>
  <c r="C68" i="15"/>
  <c r="D68" i="15"/>
  <c r="E68" i="15"/>
  <c r="F68" i="15"/>
  <c r="G68" i="15"/>
  <c r="C69" i="15"/>
  <c r="D69" i="15"/>
  <c r="E69" i="15"/>
  <c r="F69" i="15"/>
  <c r="G69" i="15"/>
  <c r="C70" i="15"/>
  <c r="D70" i="15"/>
  <c r="E70" i="15"/>
  <c r="F70" i="15"/>
  <c r="G70" i="15"/>
  <c r="C71" i="15"/>
  <c r="D71" i="15"/>
  <c r="E71" i="15"/>
  <c r="F71" i="15"/>
  <c r="G71" i="15"/>
  <c r="C72" i="15"/>
  <c r="D72" i="15"/>
  <c r="E72" i="15"/>
  <c r="F72" i="15"/>
  <c r="G72" i="15"/>
  <c r="C73" i="15"/>
  <c r="D73" i="15"/>
  <c r="E73" i="15"/>
  <c r="F73" i="15"/>
  <c r="G73" i="15"/>
  <c r="C74" i="15"/>
  <c r="D74" i="15"/>
  <c r="E74" i="15"/>
  <c r="F74" i="15"/>
  <c r="G74" i="15"/>
  <c r="C75" i="15"/>
  <c r="D75" i="15"/>
  <c r="E75" i="15"/>
  <c r="F75" i="15"/>
  <c r="G75" i="15"/>
  <c r="C76" i="15"/>
  <c r="D76" i="15"/>
  <c r="E76" i="15"/>
  <c r="F76" i="15"/>
  <c r="G76" i="15"/>
  <c r="C77" i="15"/>
  <c r="D77" i="15"/>
  <c r="E77" i="15"/>
  <c r="F77" i="15"/>
  <c r="G77" i="15"/>
  <c r="C78" i="15"/>
  <c r="D78" i="15"/>
  <c r="E78" i="15"/>
  <c r="F78" i="15"/>
  <c r="G78" i="15"/>
  <c r="N43" i="15"/>
  <c r="C79" i="15"/>
  <c r="D79" i="15"/>
  <c r="E79" i="15"/>
  <c r="F79" i="15"/>
  <c r="G79" i="15"/>
  <c r="N44" i="15"/>
  <c r="C80" i="15"/>
  <c r="D80" i="15"/>
  <c r="E80" i="15"/>
  <c r="F80" i="15"/>
  <c r="G80" i="15"/>
  <c r="C81" i="15"/>
  <c r="D81" i="15"/>
  <c r="E81" i="15"/>
  <c r="F81" i="15"/>
  <c r="G81" i="15"/>
  <c r="C82" i="15"/>
  <c r="D82" i="15"/>
  <c r="E82" i="15"/>
  <c r="F82" i="15"/>
  <c r="G82" i="15"/>
  <c r="C83" i="15"/>
  <c r="D83" i="15"/>
  <c r="E83" i="15"/>
  <c r="F83" i="15"/>
  <c r="G83" i="15"/>
  <c r="N47" i="15"/>
  <c r="C84" i="15"/>
  <c r="D84" i="15"/>
  <c r="E84" i="15"/>
  <c r="F84" i="15"/>
  <c r="G84" i="15"/>
  <c r="N48" i="15"/>
  <c r="C85" i="15"/>
  <c r="D85" i="15"/>
  <c r="E85" i="15"/>
  <c r="F85" i="15"/>
  <c r="G85" i="15"/>
  <c r="C86" i="15"/>
  <c r="D86" i="15"/>
  <c r="E86" i="15"/>
  <c r="F86" i="15"/>
  <c r="G86" i="15"/>
  <c r="C87" i="15"/>
  <c r="D87" i="15"/>
  <c r="E87" i="15"/>
  <c r="F87" i="15"/>
  <c r="G87" i="15"/>
  <c r="C88" i="15"/>
  <c r="D88" i="15"/>
  <c r="E88" i="15"/>
  <c r="F88" i="15"/>
  <c r="G88" i="15"/>
  <c r="C89" i="15"/>
  <c r="D89" i="15"/>
  <c r="E89" i="15"/>
  <c r="F89" i="15"/>
  <c r="G89" i="15"/>
  <c r="C90" i="15"/>
  <c r="D90" i="15"/>
  <c r="E90" i="15"/>
  <c r="F90" i="15"/>
  <c r="G90" i="15"/>
  <c r="C91" i="15"/>
  <c r="D91" i="15"/>
  <c r="E91" i="15"/>
  <c r="F91" i="15"/>
  <c r="G91" i="15"/>
  <c r="C92" i="15"/>
  <c r="D92" i="15"/>
  <c r="E92" i="15"/>
  <c r="F92" i="15"/>
  <c r="G92" i="15"/>
  <c r="G53" i="15"/>
  <c r="E53" i="15"/>
  <c r="F53" i="15"/>
  <c r="D53" i="15"/>
  <c r="C53" i="15"/>
  <c r="AH31" i="1" l="1"/>
  <c r="AH29" i="1"/>
  <c r="N45" i="15"/>
  <c r="M45" i="15"/>
  <c r="N49" i="15"/>
  <c r="N42" i="15"/>
  <c r="M49" i="15"/>
  <c r="N46" i="15"/>
  <c r="M46" i="15"/>
  <c r="M39" i="15"/>
  <c r="N41" i="15"/>
  <c r="N40" i="15"/>
  <c r="M41" i="15"/>
  <c r="M43" i="15"/>
  <c r="M40" i="15"/>
  <c r="N39" i="15"/>
  <c r="M42" i="15"/>
  <c r="J68" i="15"/>
  <c r="J66" i="15"/>
  <c r="J60" i="15"/>
  <c r="J58" i="15"/>
  <c r="J65" i="15"/>
  <c r="B54" i="15"/>
  <c r="J56" i="15"/>
  <c r="J55" i="15"/>
  <c r="J90" i="15"/>
  <c r="I78" i="15"/>
  <c r="J77" i="15"/>
  <c r="I76" i="15"/>
  <c r="J69" i="15"/>
  <c r="I68" i="15"/>
  <c r="I66" i="15"/>
  <c r="J76" i="15"/>
  <c r="J74" i="15"/>
  <c r="J72" i="15"/>
  <c r="J70" i="15"/>
  <c r="I64" i="15"/>
  <c r="O48" i="15" s="1"/>
  <c r="I62" i="15"/>
  <c r="J61" i="15"/>
  <c r="I60" i="15"/>
  <c r="I58" i="15"/>
  <c r="I56" i="15"/>
  <c r="J73" i="15"/>
  <c r="J71" i="15"/>
  <c r="J87" i="15"/>
  <c r="J88" i="15"/>
  <c r="J78" i="15"/>
  <c r="I72" i="15"/>
  <c r="I70" i="15"/>
  <c r="J67" i="15"/>
  <c r="J64" i="15"/>
  <c r="Q48" i="15" s="1"/>
  <c r="J62" i="15"/>
  <c r="I54" i="15"/>
  <c r="I74" i="15"/>
  <c r="P40" i="15" s="1"/>
  <c r="J75" i="15"/>
  <c r="J59" i="15"/>
  <c r="Q44" i="15" s="1"/>
  <c r="J57" i="15"/>
  <c r="J63" i="15"/>
  <c r="Q47" i="15" s="1"/>
  <c r="J92" i="15"/>
  <c r="I91" i="15"/>
  <c r="I89" i="15"/>
  <c r="I86" i="15"/>
  <c r="J85" i="15"/>
  <c r="I84" i="15"/>
  <c r="P48" i="15" s="1"/>
  <c r="J83" i="15"/>
  <c r="R47" i="15" s="1"/>
  <c r="I82" i="15"/>
  <c r="J81" i="15"/>
  <c r="I80" i="15"/>
  <c r="J79" i="15"/>
  <c r="R44" i="15" s="1"/>
  <c r="I77" i="15"/>
  <c r="I73" i="15"/>
  <c r="I69" i="15"/>
  <c r="I65" i="15"/>
  <c r="I61" i="15"/>
  <c r="I57" i="15"/>
  <c r="I92" i="15"/>
  <c r="J91" i="15"/>
  <c r="I90" i="15"/>
  <c r="J89" i="15"/>
  <c r="I87" i="15"/>
  <c r="I85" i="15"/>
  <c r="J84" i="15"/>
  <c r="R48" i="15" s="1"/>
  <c r="I83" i="15"/>
  <c r="P47" i="15" s="1"/>
  <c r="J82" i="15"/>
  <c r="I81" i="15"/>
  <c r="J80" i="15"/>
  <c r="I79" i="15"/>
  <c r="P44" i="15" s="1"/>
  <c r="I75" i="15"/>
  <c r="I71" i="15"/>
  <c r="I67" i="15"/>
  <c r="I63" i="15"/>
  <c r="O47" i="15" s="1"/>
  <c r="I59" i="15"/>
  <c r="O44" i="15" s="1"/>
  <c r="I55" i="15"/>
  <c r="I88" i="15"/>
  <c r="J86" i="15"/>
  <c r="J54" i="15"/>
  <c r="I53" i="15"/>
  <c r="J53" i="15"/>
  <c r="AH33" i="1" l="1"/>
  <c r="O41" i="15"/>
  <c r="AH27" i="1"/>
  <c r="AH19" i="1"/>
  <c r="AQ21" i="1"/>
  <c r="AH17" i="1"/>
  <c r="R49" i="15"/>
  <c r="R41" i="15"/>
  <c r="R45" i="15"/>
  <c r="O46" i="15"/>
  <c r="Q49" i="15"/>
  <c r="O42" i="15"/>
  <c r="P42" i="15"/>
  <c r="R46" i="15"/>
  <c r="P45" i="15"/>
  <c r="Q46" i="15"/>
  <c r="R42" i="15"/>
  <c r="Q45" i="15"/>
  <c r="P46" i="15"/>
  <c r="P49" i="15"/>
  <c r="O49" i="15"/>
  <c r="O45" i="15"/>
  <c r="Q39" i="15"/>
  <c r="R43" i="15"/>
  <c r="P41" i="15"/>
  <c r="Q40" i="15"/>
  <c r="Q43" i="15"/>
  <c r="Q42" i="15"/>
  <c r="O40" i="15"/>
  <c r="P39" i="15"/>
  <c r="O39" i="15"/>
  <c r="O43" i="15"/>
  <c r="Q41" i="15"/>
  <c r="R40" i="15"/>
  <c r="R39" i="15"/>
  <c r="P43" i="15"/>
  <c r="H30" i="15"/>
  <c r="S30" i="15"/>
  <c r="B30" i="15" s="1"/>
  <c r="T30" i="15"/>
  <c r="H31" i="15"/>
  <c r="S31" i="15"/>
  <c r="B31" i="15" s="1"/>
  <c r="T31" i="15"/>
  <c r="H32" i="15"/>
  <c r="S32" i="15"/>
  <c r="B32" i="15" s="1"/>
  <c r="T32" i="15"/>
  <c r="H33" i="15"/>
  <c r="S33" i="15"/>
  <c r="B33" i="15" s="1"/>
  <c r="T33" i="15"/>
  <c r="H34" i="15"/>
  <c r="S34" i="15"/>
  <c r="B34" i="15" s="1"/>
  <c r="T34" i="15"/>
  <c r="H35" i="15"/>
  <c r="S35" i="15"/>
  <c r="B35" i="15" s="1"/>
  <c r="T35" i="15"/>
  <c r="H36" i="15"/>
  <c r="S36" i="15"/>
  <c r="B36" i="15" s="1"/>
  <c r="T36" i="15"/>
  <c r="H37" i="15"/>
  <c r="S37" i="15"/>
  <c r="B37" i="15" s="1"/>
  <c r="T37" i="15"/>
  <c r="H38" i="15"/>
  <c r="S38" i="15"/>
  <c r="B38" i="15" s="1"/>
  <c r="T38" i="15"/>
  <c r="H29" i="15"/>
  <c r="S29" i="15"/>
  <c r="B29" i="15" s="1"/>
  <c r="T29" i="15"/>
  <c r="H21" i="15"/>
  <c r="S21" i="15"/>
  <c r="B21" i="15" s="1"/>
  <c r="T21" i="15"/>
  <c r="H22" i="15"/>
  <c r="S22" i="15"/>
  <c r="B22" i="15" s="1"/>
  <c r="T22" i="15"/>
  <c r="H23" i="15"/>
  <c r="S23" i="15"/>
  <c r="B23" i="15" s="1"/>
  <c r="T23" i="15"/>
  <c r="H24" i="15"/>
  <c r="S24" i="15"/>
  <c r="B24" i="15" s="1"/>
  <c r="T24" i="15"/>
  <c r="H25" i="15"/>
  <c r="S25" i="15"/>
  <c r="B25" i="15" s="1"/>
  <c r="T25" i="15"/>
  <c r="H26" i="15"/>
  <c r="S26" i="15"/>
  <c r="B26" i="15" s="1"/>
  <c r="T26" i="15"/>
  <c r="H27" i="15"/>
  <c r="S27" i="15"/>
  <c r="B27" i="15" s="1"/>
  <c r="T27" i="15"/>
  <c r="H28" i="15"/>
  <c r="S28" i="15"/>
  <c r="B28" i="15" s="1"/>
  <c r="T28" i="15"/>
  <c r="T20" i="15"/>
  <c r="S20" i="15"/>
  <c r="B20" i="15" s="1"/>
  <c r="H20" i="15"/>
  <c r="H12" i="15"/>
  <c r="S12" i="15"/>
  <c r="B12" i="15" s="1"/>
  <c r="T12" i="15"/>
  <c r="H13" i="15"/>
  <c r="S13" i="15"/>
  <c r="B13" i="15" s="1"/>
  <c r="T13" i="15"/>
  <c r="H14" i="15"/>
  <c r="S14" i="15"/>
  <c r="B14" i="15" s="1"/>
  <c r="T14" i="15"/>
  <c r="H15" i="15"/>
  <c r="S15" i="15"/>
  <c r="B15" i="15" s="1"/>
  <c r="T15" i="15"/>
  <c r="H16" i="15"/>
  <c r="S16" i="15"/>
  <c r="B16" i="15" s="1"/>
  <c r="T16" i="15"/>
  <c r="H17" i="15"/>
  <c r="S17" i="15"/>
  <c r="B17" i="15" s="1"/>
  <c r="T17" i="15"/>
  <c r="H18" i="15"/>
  <c r="S18" i="15"/>
  <c r="B18" i="15" s="1"/>
  <c r="T18" i="15"/>
  <c r="H19" i="15"/>
  <c r="S19" i="15"/>
  <c r="B19" i="15" s="1"/>
  <c r="T19" i="15"/>
  <c r="T3" i="15"/>
  <c r="T4" i="15"/>
  <c r="T5" i="15"/>
  <c r="T6" i="15"/>
  <c r="T7" i="15"/>
  <c r="T8" i="15"/>
  <c r="T9" i="15"/>
  <c r="T10" i="15"/>
  <c r="H11" i="15"/>
  <c r="S11" i="15"/>
  <c r="B11" i="15" s="1"/>
  <c r="T11" i="15"/>
  <c r="T2" i="15"/>
  <c r="R2" i="15" s="1"/>
  <c r="S2" i="15"/>
  <c r="M38" i="15" l="1"/>
  <c r="Q38" i="15"/>
  <c r="K38" i="15"/>
  <c r="O38" i="15"/>
  <c r="N38" i="15"/>
  <c r="R38" i="15"/>
  <c r="L38" i="15"/>
  <c r="P38" i="15"/>
  <c r="R7" i="15"/>
  <c r="P7" i="15"/>
  <c r="R5" i="15"/>
  <c r="P5" i="15"/>
  <c r="Q20" i="15"/>
  <c r="O20" i="15"/>
  <c r="R37" i="15"/>
  <c r="P37" i="15"/>
  <c r="Q36" i="15"/>
  <c r="O36" i="15"/>
  <c r="R33" i="15"/>
  <c r="P33" i="15"/>
  <c r="Q32" i="15"/>
  <c r="O32" i="15"/>
  <c r="R8" i="15"/>
  <c r="P8" i="15"/>
  <c r="R6" i="15"/>
  <c r="P6" i="15"/>
  <c r="R3" i="15"/>
  <c r="P3" i="15"/>
  <c r="R20" i="15"/>
  <c r="P20" i="15"/>
  <c r="R34" i="15"/>
  <c r="P34" i="15"/>
  <c r="Q11" i="15"/>
  <c r="O11" i="15"/>
  <c r="Q19" i="15"/>
  <c r="O19" i="15"/>
  <c r="Q18" i="15"/>
  <c r="O18" i="15"/>
  <c r="Q17" i="15"/>
  <c r="O17" i="15"/>
  <c r="Q16" i="15"/>
  <c r="O16" i="15"/>
  <c r="Q15" i="15"/>
  <c r="O15" i="15"/>
  <c r="Q14" i="15"/>
  <c r="O14" i="15"/>
  <c r="Q13" i="15"/>
  <c r="O13" i="15"/>
  <c r="Q12" i="15"/>
  <c r="O12" i="15"/>
  <c r="Q28" i="15"/>
  <c r="O28" i="15"/>
  <c r="Q27" i="15"/>
  <c r="O27" i="15"/>
  <c r="Q26" i="15"/>
  <c r="O26" i="15"/>
  <c r="Q25" i="15"/>
  <c r="O25" i="15"/>
  <c r="Q24" i="15"/>
  <c r="O24" i="15"/>
  <c r="Q23" i="15"/>
  <c r="O23" i="15"/>
  <c r="Q22" i="15"/>
  <c r="O22" i="15"/>
  <c r="Q21" i="15"/>
  <c r="O21" i="15"/>
  <c r="Q29" i="15"/>
  <c r="O29" i="15"/>
  <c r="R36" i="15"/>
  <c r="P36" i="15"/>
  <c r="Q35" i="15"/>
  <c r="O35" i="15"/>
  <c r="R32" i="15"/>
  <c r="P32" i="15"/>
  <c r="Q31" i="15"/>
  <c r="O31" i="15"/>
  <c r="R10" i="15"/>
  <c r="P10" i="15"/>
  <c r="R11" i="15"/>
  <c r="P11" i="15"/>
  <c r="Q10" i="15"/>
  <c r="O10" i="15"/>
  <c r="Q9" i="15"/>
  <c r="O9" i="15"/>
  <c r="Q8" i="15"/>
  <c r="O8" i="15"/>
  <c r="Q7" i="15"/>
  <c r="O7" i="15"/>
  <c r="Q6" i="15"/>
  <c r="O6" i="15"/>
  <c r="Q5" i="15"/>
  <c r="O5" i="15"/>
  <c r="Q4" i="15"/>
  <c r="O4" i="15"/>
  <c r="Q3" i="15"/>
  <c r="O3" i="15"/>
  <c r="R19" i="15"/>
  <c r="P19" i="15"/>
  <c r="R18" i="15"/>
  <c r="P18" i="15"/>
  <c r="R17" i="15"/>
  <c r="P17" i="15"/>
  <c r="R16" i="15"/>
  <c r="P16" i="15"/>
  <c r="R15" i="15"/>
  <c r="P15" i="15"/>
  <c r="R14" i="15"/>
  <c r="P14" i="15"/>
  <c r="R13" i="15"/>
  <c r="P13" i="15"/>
  <c r="R12" i="15"/>
  <c r="P12" i="15"/>
  <c r="R28" i="15"/>
  <c r="P28" i="15"/>
  <c r="R27" i="15"/>
  <c r="P27" i="15"/>
  <c r="R26" i="15"/>
  <c r="P26" i="15"/>
  <c r="R25" i="15"/>
  <c r="P25" i="15"/>
  <c r="R24" i="15"/>
  <c r="P24" i="15"/>
  <c r="R23" i="15"/>
  <c r="P23" i="15"/>
  <c r="R22" i="15"/>
  <c r="P22" i="15"/>
  <c r="R21" i="15"/>
  <c r="P21" i="15"/>
  <c r="R29" i="15"/>
  <c r="P29" i="15"/>
  <c r="R35" i="15"/>
  <c r="P35" i="15"/>
  <c r="Q34" i="15"/>
  <c r="O34" i="15"/>
  <c r="R31" i="15"/>
  <c r="P31" i="15"/>
  <c r="Q30" i="15"/>
  <c r="O30" i="15"/>
  <c r="R9" i="15"/>
  <c r="P9" i="15"/>
  <c r="R4" i="15"/>
  <c r="P4" i="15"/>
  <c r="Q37" i="15"/>
  <c r="O37" i="15"/>
  <c r="Q33" i="15"/>
  <c r="O33" i="15"/>
  <c r="R30" i="15"/>
  <c r="P30" i="15"/>
  <c r="P2" i="15"/>
  <c r="B2" i="15"/>
  <c r="M2" i="15"/>
  <c r="O2" i="15"/>
  <c r="Q2" i="15"/>
  <c r="M20" i="15"/>
  <c r="K20" i="15"/>
  <c r="N37" i="15"/>
  <c r="L37" i="15"/>
  <c r="M36" i="15"/>
  <c r="K36" i="15"/>
  <c r="N33" i="15"/>
  <c r="L33" i="15"/>
  <c r="M32" i="15"/>
  <c r="K32" i="15"/>
  <c r="M11" i="15"/>
  <c r="K11" i="15"/>
  <c r="M19" i="15"/>
  <c r="K19" i="15"/>
  <c r="M18" i="15"/>
  <c r="K18" i="15"/>
  <c r="M17" i="15"/>
  <c r="K17" i="15"/>
  <c r="M16" i="15"/>
  <c r="K16" i="15"/>
  <c r="M15" i="15"/>
  <c r="K15" i="15"/>
  <c r="M14" i="15"/>
  <c r="K14" i="15"/>
  <c r="M13" i="15"/>
  <c r="K13" i="15"/>
  <c r="M12" i="15"/>
  <c r="K12" i="15"/>
  <c r="M28" i="15"/>
  <c r="K28" i="15"/>
  <c r="M27" i="15"/>
  <c r="K27" i="15"/>
  <c r="M26" i="15"/>
  <c r="K26" i="15"/>
  <c r="M25" i="15"/>
  <c r="K25" i="15"/>
  <c r="M24" i="15"/>
  <c r="K24" i="15"/>
  <c r="M23" i="15"/>
  <c r="K23" i="15"/>
  <c r="M22" i="15"/>
  <c r="K22" i="15"/>
  <c r="M21" i="15"/>
  <c r="K21" i="15"/>
  <c r="M29" i="15"/>
  <c r="K29" i="15"/>
  <c r="N36" i="15"/>
  <c r="L36" i="15"/>
  <c r="M35" i="15"/>
  <c r="K35" i="15"/>
  <c r="N32" i="15"/>
  <c r="L32" i="15"/>
  <c r="M31" i="15"/>
  <c r="K31" i="15"/>
  <c r="N11" i="15"/>
  <c r="L11" i="15"/>
  <c r="M10" i="15"/>
  <c r="K10" i="15"/>
  <c r="M9" i="15"/>
  <c r="K9" i="15"/>
  <c r="M8" i="15"/>
  <c r="K8" i="15"/>
  <c r="M7" i="15"/>
  <c r="K7" i="15"/>
  <c r="M6" i="15"/>
  <c r="K6" i="15"/>
  <c r="M5" i="15"/>
  <c r="K5" i="15"/>
  <c r="M4" i="15"/>
  <c r="K4" i="15"/>
  <c r="M3" i="15"/>
  <c r="K3" i="15"/>
  <c r="N19" i="15"/>
  <c r="L19" i="15"/>
  <c r="N18" i="15"/>
  <c r="L18" i="15"/>
  <c r="N17" i="15"/>
  <c r="L17" i="15"/>
  <c r="N16" i="15"/>
  <c r="L16" i="15"/>
  <c r="N15" i="15"/>
  <c r="L15" i="15"/>
  <c r="N14" i="15"/>
  <c r="L14" i="15"/>
  <c r="N13" i="15"/>
  <c r="L13" i="15"/>
  <c r="N12" i="15"/>
  <c r="L12" i="15"/>
  <c r="N28" i="15"/>
  <c r="L28" i="15"/>
  <c r="N27" i="15"/>
  <c r="L27" i="15"/>
  <c r="N26" i="15"/>
  <c r="L26" i="15"/>
  <c r="N25" i="15"/>
  <c r="L25" i="15"/>
  <c r="N24" i="15"/>
  <c r="L24" i="15"/>
  <c r="N23" i="15"/>
  <c r="L23" i="15"/>
  <c r="N22" i="15"/>
  <c r="L22" i="15"/>
  <c r="N21" i="15"/>
  <c r="L21" i="15"/>
  <c r="N29" i="15"/>
  <c r="L29" i="15"/>
  <c r="N35" i="15"/>
  <c r="L35" i="15"/>
  <c r="M34" i="15"/>
  <c r="K34" i="15"/>
  <c r="N31" i="15"/>
  <c r="L31" i="15"/>
  <c r="M30" i="15"/>
  <c r="K30" i="15"/>
  <c r="N10" i="15"/>
  <c r="L10" i="15"/>
  <c r="N9" i="15"/>
  <c r="L9" i="15"/>
  <c r="N8" i="15"/>
  <c r="L8" i="15"/>
  <c r="N7" i="15"/>
  <c r="L7" i="15"/>
  <c r="N6" i="15"/>
  <c r="L6" i="15"/>
  <c r="N5" i="15"/>
  <c r="L5" i="15"/>
  <c r="N4" i="15"/>
  <c r="L4" i="15"/>
  <c r="N3" i="15"/>
  <c r="L3" i="15"/>
  <c r="N20" i="15"/>
  <c r="L20" i="15"/>
  <c r="M37" i="15"/>
  <c r="K37" i="15"/>
  <c r="N34" i="15"/>
  <c r="L34" i="15"/>
  <c r="M33" i="15"/>
  <c r="K33" i="15"/>
  <c r="N30" i="15"/>
  <c r="L30" i="15"/>
  <c r="L2" i="15"/>
  <c r="N2" i="15"/>
  <c r="K2" i="15"/>
  <c r="U10" i="15"/>
  <c r="U9" i="15"/>
  <c r="U8" i="15"/>
  <c r="U7" i="15"/>
  <c r="U6" i="15"/>
  <c r="U5" i="15"/>
  <c r="U38" i="15"/>
  <c r="U34" i="15"/>
  <c r="U30" i="15"/>
  <c r="U20" i="15"/>
  <c r="U36" i="15"/>
  <c r="U32" i="15"/>
  <c r="U11" i="15"/>
  <c r="U19" i="15"/>
  <c r="U18" i="15"/>
  <c r="U17" i="15"/>
  <c r="U16" i="15"/>
  <c r="U15" i="15"/>
  <c r="U14" i="15"/>
  <c r="U13" i="15"/>
  <c r="U12" i="15"/>
  <c r="U28" i="15"/>
  <c r="U27" i="15"/>
  <c r="U26" i="15"/>
  <c r="U25" i="15"/>
  <c r="U24" i="15"/>
  <c r="U23" i="15"/>
  <c r="U22" i="15"/>
  <c r="U21" i="15"/>
  <c r="U29" i="15"/>
  <c r="U35" i="15"/>
  <c r="U31" i="15"/>
  <c r="U37" i="15"/>
  <c r="U33" i="15"/>
  <c r="U2" i="15"/>
  <c r="U4" i="15"/>
  <c r="U3" i="15"/>
  <c r="B55" i="15" l="1"/>
  <c r="B56" i="15"/>
  <c r="B57" i="15"/>
  <c r="B58" i="15"/>
  <c r="B59" i="15"/>
  <c r="B60" i="15"/>
  <c r="B61" i="15"/>
  <c r="B62" i="15"/>
  <c r="B63" i="15"/>
  <c r="B64" i="15"/>
  <c r="B65" i="15"/>
  <c r="B66" i="15"/>
  <c r="B67" i="15"/>
  <c r="B68" i="15"/>
  <c r="B69" i="15"/>
  <c r="B70" i="15"/>
  <c r="B71" i="15"/>
  <c r="B72" i="15"/>
  <c r="B73" i="15"/>
  <c r="B74" i="15"/>
  <c r="B75" i="15"/>
  <c r="B76" i="15"/>
  <c r="B77" i="15"/>
  <c r="B78" i="15"/>
  <c r="B79" i="15"/>
  <c r="B80" i="15"/>
  <c r="B81" i="15"/>
  <c r="B53" i="15"/>
  <c r="L9" i="1"/>
  <c r="B83" i="15"/>
  <c r="B84" i="15"/>
  <c r="B85" i="15"/>
  <c r="B86" i="15"/>
  <c r="B87" i="15"/>
  <c r="B88" i="15"/>
  <c r="B89" i="15"/>
  <c r="B90" i="15"/>
  <c r="B91" i="15"/>
  <c r="B92" i="15"/>
  <c r="B82" i="15"/>
  <c r="Q21" i="1" l="1"/>
  <c r="Q22" i="1"/>
  <c r="X9" i="1"/>
  <c r="AE17" i="1"/>
  <c r="AE18" i="1"/>
  <c r="AE9" i="1"/>
  <c r="AE28" i="1"/>
  <c r="AE10" i="1"/>
  <c r="AE27" i="1"/>
  <c r="Q9" i="1"/>
  <c r="R9" i="1"/>
  <c r="T9" i="1" s="1"/>
  <c r="C2" i="15" l="1"/>
  <c r="AH39" i="1"/>
  <c r="AF34" i="1"/>
  <c r="AF33" i="1"/>
  <c r="AF32" i="1"/>
  <c r="AF31" i="1"/>
  <c r="AF30" i="1"/>
  <c r="AF28" i="1"/>
  <c r="AF27" i="1"/>
  <c r="AF22" i="1"/>
  <c r="AF21" i="1"/>
  <c r="AF20" i="1"/>
  <c r="AF19" i="1"/>
  <c r="AF18" i="1"/>
  <c r="AF17" i="1"/>
  <c r="AF14" i="1"/>
  <c r="AF13" i="1"/>
  <c r="AF12" i="1"/>
  <c r="AF11" i="1"/>
  <c r="AF10" i="1"/>
  <c r="Y11" i="1"/>
  <c r="Y12" i="1"/>
  <c r="Y13" i="1"/>
  <c r="Y14" i="1"/>
  <c r="Y15" i="1"/>
  <c r="Y16" i="1"/>
  <c r="Y17" i="1"/>
  <c r="Y18" i="1"/>
  <c r="Y19" i="1"/>
  <c r="Y20" i="1"/>
  <c r="Y21" i="1"/>
  <c r="Y22" i="1"/>
  <c r="Y25" i="1"/>
  <c r="Y26" i="1"/>
  <c r="Y27" i="1"/>
  <c r="Y28" i="1"/>
  <c r="Y29" i="1"/>
  <c r="Y30" i="1"/>
  <c r="Y31" i="1"/>
  <c r="Y32" i="1"/>
  <c r="Y33" i="1"/>
  <c r="Y34" i="1"/>
  <c r="Y35" i="1"/>
  <c r="Y36" i="1"/>
  <c r="Y37" i="1"/>
  <c r="Y38" i="1"/>
  <c r="Y39" i="1"/>
  <c r="Y40" i="1"/>
  <c r="Y41" i="1"/>
  <c r="Y42" i="1"/>
  <c r="Y43" i="1"/>
  <c r="Y44" i="1"/>
  <c r="Y45" i="1"/>
  <c r="Y46" i="1"/>
  <c r="Y47" i="1"/>
  <c r="Y48" i="1"/>
  <c r="Y10" i="1"/>
  <c r="R11" i="1"/>
  <c r="T11" i="1" s="1"/>
  <c r="R12" i="1"/>
  <c r="T12" i="1" s="1"/>
  <c r="R13" i="1"/>
  <c r="T13" i="1" s="1"/>
  <c r="R14" i="1"/>
  <c r="T14" i="1" s="1"/>
  <c r="R15" i="1"/>
  <c r="T15" i="1" s="1"/>
  <c r="R16" i="1"/>
  <c r="T16" i="1" s="1"/>
  <c r="R17" i="1"/>
  <c r="T17" i="1" s="1"/>
  <c r="R18" i="1"/>
  <c r="T18" i="1" s="1"/>
  <c r="R23" i="1"/>
  <c r="T23" i="1" s="1"/>
  <c r="R24" i="1"/>
  <c r="T24" i="1" s="1"/>
  <c r="R25" i="1"/>
  <c r="T25" i="1" s="1"/>
  <c r="R26" i="1"/>
  <c r="T26" i="1" s="1"/>
  <c r="R27" i="1"/>
  <c r="T27" i="1" s="1"/>
  <c r="R28" i="1"/>
  <c r="T28" i="1" s="1"/>
  <c r="R29" i="1"/>
  <c r="T29" i="1" s="1"/>
  <c r="R30" i="1"/>
  <c r="T30" i="1" s="1"/>
  <c r="R33" i="1"/>
  <c r="T33" i="1" s="1"/>
  <c r="R34" i="1"/>
  <c r="T34" i="1" s="1"/>
  <c r="R35" i="1"/>
  <c r="T35" i="1" s="1"/>
  <c r="R36" i="1"/>
  <c r="T36" i="1" s="1"/>
  <c r="R37" i="1"/>
  <c r="T37" i="1" s="1"/>
  <c r="R38" i="1"/>
  <c r="T38" i="1" s="1"/>
  <c r="R39" i="1"/>
  <c r="T39" i="1" s="1"/>
  <c r="R40" i="1"/>
  <c r="T40" i="1" s="1"/>
  <c r="R41" i="1"/>
  <c r="T41" i="1" s="1"/>
  <c r="R42" i="1"/>
  <c r="T42" i="1" s="1"/>
  <c r="R43" i="1"/>
  <c r="T43" i="1" s="1"/>
  <c r="R44" i="1"/>
  <c r="T44" i="1" s="1"/>
  <c r="R45" i="1"/>
  <c r="T45" i="1" s="1"/>
  <c r="R46" i="1"/>
  <c r="T46" i="1" s="1"/>
  <c r="R47" i="1"/>
  <c r="T47" i="1" s="1"/>
  <c r="R48" i="1"/>
  <c r="T48" i="1" s="1"/>
  <c r="R10" i="1"/>
  <c r="T10" i="1" s="1"/>
  <c r="I37" i="15" l="1"/>
  <c r="I33" i="15"/>
  <c r="I26" i="15"/>
  <c r="I29" i="15"/>
  <c r="I22" i="15"/>
  <c r="I44" i="15"/>
  <c r="C48" i="15"/>
  <c r="I19" i="15"/>
  <c r="I15" i="15"/>
  <c r="I8" i="15"/>
  <c r="C38" i="15"/>
  <c r="C34" i="15"/>
  <c r="C30" i="15"/>
  <c r="C23" i="15"/>
  <c r="C44" i="15"/>
  <c r="I47" i="15"/>
  <c r="C8" i="15"/>
  <c r="I34" i="15"/>
  <c r="C16" i="15"/>
  <c r="I46" i="15"/>
  <c r="I16" i="15"/>
  <c r="I12" i="15"/>
  <c r="I9" i="15"/>
  <c r="I20" i="15"/>
  <c r="C35" i="15"/>
  <c r="C31" i="15"/>
  <c r="C27" i="15"/>
  <c r="C24" i="15"/>
  <c r="C46" i="15"/>
  <c r="C15" i="15"/>
  <c r="I2" i="15"/>
  <c r="C12" i="15"/>
  <c r="C17" i="15"/>
  <c r="C10" i="15"/>
  <c r="I35" i="15"/>
  <c r="I27" i="15"/>
  <c r="C19" i="15"/>
  <c r="C9" i="15"/>
  <c r="I23" i="15"/>
  <c r="I31" i="15"/>
  <c r="I24" i="15"/>
  <c r="I17" i="15"/>
  <c r="I13" i="15"/>
  <c r="I10" i="15"/>
  <c r="I3" i="15"/>
  <c r="C36" i="15"/>
  <c r="C32" i="15"/>
  <c r="C28" i="15"/>
  <c r="C25" i="15"/>
  <c r="C21" i="15"/>
  <c r="I49" i="15"/>
  <c r="I30" i="15"/>
  <c r="C3" i="15"/>
  <c r="C18" i="15"/>
  <c r="C14" i="15"/>
  <c r="C11" i="15"/>
  <c r="C7" i="15"/>
  <c r="I36" i="15"/>
  <c r="I32" i="15"/>
  <c r="I28" i="15"/>
  <c r="I25" i="15"/>
  <c r="I21" i="15"/>
  <c r="I45" i="15"/>
  <c r="C49" i="15"/>
  <c r="I38" i="15"/>
  <c r="C13" i="15"/>
  <c r="I18" i="15"/>
  <c r="I14" i="15"/>
  <c r="I11" i="15"/>
  <c r="I7" i="15"/>
  <c r="C37" i="15"/>
  <c r="C33" i="15"/>
  <c r="C29" i="15"/>
  <c r="C26" i="15"/>
  <c r="C22" i="15"/>
  <c r="C45" i="15"/>
  <c r="I48" i="15"/>
  <c r="I42" i="15"/>
  <c r="C42" i="15"/>
  <c r="I39" i="15"/>
  <c r="I41" i="15"/>
  <c r="C41" i="15"/>
  <c r="I40" i="15"/>
  <c r="I43" i="15"/>
  <c r="C40" i="15"/>
  <c r="C43" i="15"/>
  <c r="I6" i="15"/>
  <c r="C6" i="15"/>
  <c r="I5" i="15"/>
  <c r="C5" i="15"/>
  <c r="I4" i="15"/>
  <c r="C4" i="15"/>
  <c r="Y9" i="1"/>
  <c r="AF29" i="1"/>
  <c r="AF9" i="1"/>
  <c r="C47" i="15" l="1"/>
  <c r="T49" i="1"/>
  <c r="C39" i="15"/>
  <c r="C20" i="15"/>
  <c r="H2" i="15"/>
  <c r="L47" i="1" l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8" i="1"/>
  <c r="AE14" i="1" l="1"/>
  <c r="AE13" i="1"/>
  <c r="F41" i="15" s="1"/>
  <c r="AE34" i="1"/>
  <c r="G49" i="15" s="1"/>
  <c r="AE24" i="1"/>
  <c r="G45" i="15" s="1"/>
  <c r="AE23" i="1"/>
  <c r="F45" i="15" s="1"/>
  <c r="AE33" i="1"/>
  <c r="F49" i="15" s="1"/>
  <c r="X16" i="1"/>
  <c r="G23" i="15" s="1"/>
  <c r="Q16" i="1"/>
  <c r="G5" i="15" s="1"/>
  <c r="X39" i="1"/>
  <c r="F34" i="15" s="1"/>
  <c r="Q39" i="1"/>
  <c r="F15" i="15" s="1"/>
  <c r="X46" i="1"/>
  <c r="G37" i="15" s="1"/>
  <c r="Q46" i="1"/>
  <c r="G18" i="15" s="1"/>
  <c r="G7" i="15"/>
  <c r="X22" i="1"/>
  <c r="G26" i="15" s="1"/>
  <c r="X14" i="1"/>
  <c r="G22" i="15" s="1"/>
  <c r="Q14" i="1"/>
  <c r="G4" i="15" s="1"/>
  <c r="X40" i="1"/>
  <c r="G34" i="15" s="1"/>
  <c r="Q40" i="1"/>
  <c r="G15" i="15" s="1"/>
  <c r="Q23" i="1"/>
  <c r="F8" i="15" s="1"/>
  <c r="X37" i="1"/>
  <c r="F33" i="15" s="1"/>
  <c r="Q37" i="1"/>
  <c r="X21" i="1"/>
  <c r="F26" i="15" s="1"/>
  <c r="Q24" i="1"/>
  <c r="G8" i="15" s="1"/>
  <c r="X31" i="1"/>
  <c r="F30" i="15" s="1"/>
  <c r="X38" i="1"/>
  <c r="G33" i="15" s="1"/>
  <c r="Q38" i="1"/>
  <c r="G14" i="15" s="1"/>
  <c r="X29" i="1"/>
  <c r="F29" i="15" s="1"/>
  <c r="Q29" i="1"/>
  <c r="F11" i="15" s="1"/>
  <c r="X13" i="1"/>
  <c r="F22" i="15" s="1"/>
  <c r="Q13" i="1"/>
  <c r="F4" i="15" s="1"/>
  <c r="X44" i="1"/>
  <c r="G36" i="15" s="1"/>
  <c r="Q44" i="1"/>
  <c r="X36" i="1"/>
  <c r="G32" i="15" s="1"/>
  <c r="Q36" i="1"/>
  <c r="G13" i="15" s="1"/>
  <c r="Q28" i="1"/>
  <c r="G10" i="15" s="1"/>
  <c r="X28" i="1"/>
  <c r="G28" i="15" s="1"/>
  <c r="X20" i="1"/>
  <c r="G25" i="15" s="1"/>
  <c r="X12" i="1"/>
  <c r="G21" i="15" s="1"/>
  <c r="Q12" i="1"/>
  <c r="G3" i="15" s="1"/>
  <c r="X48" i="1"/>
  <c r="G38" i="15" s="1"/>
  <c r="Q48" i="1"/>
  <c r="G19" i="15" s="1"/>
  <c r="Q30" i="1"/>
  <c r="G11" i="15" s="1"/>
  <c r="X30" i="1"/>
  <c r="G29" i="15" s="1"/>
  <c r="X35" i="1"/>
  <c r="F32" i="15" s="1"/>
  <c r="Q35" i="1"/>
  <c r="F13" i="15" s="1"/>
  <c r="Q11" i="1"/>
  <c r="F3" i="15" s="1"/>
  <c r="X11" i="1"/>
  <c r="F21" i="15" s="1"/>
  <c r="X32" i="1"/>
  <c r="G30" i="15" s="1"/>
  <c r="Q15" i="1"/>
  <c r="F5" i="15" s="1"/>
  <c r="X15" i="1"/>
  <c r="F23" i="15" s="1"/>
  <c r="Q45" i="1"/>
  <c r="F18" i="15" s="1"/>
  <c r="X45" i="1"/>
  <c r="F37" i="15" s="1"/>
  <c r="Q43" i="1"/>
  <c r="F17" i="15" s="1"/>
  <c r="X43" i="1"/>
  <c r="F36" i="15" s="1"/>
  <c r="X27" i="1"/>
  <c r="F28" i="15" s="1"/>
  <c r="Q27" i="1"/>
  <c r="F10" i="15" s="1"/>
  <c r="X19" i="1"/>
  <c r="F25" i="15" s="1"/>
  <c r="X18" i="1"/>
  <c r="G24" i="15" s="1"/>
  <c r="Q18" i="1"/>
  <c r="G6" i="15" s="1"/>
  <c r="X42" i="1"/>
  <c r="G35" i="15" s="1"/>
  <c r="Q42" i="1"/>
  <c r="G16" i="15" s="1"/>
  <c r="X34" i="1"/>
  <c r="G31" i="15" s="1"/>
  <c r="Q34" i="1"/>
  <c r="Q26" i="1"/>
  <c r="G9" i="15" s="1"/>
  <c r="X26" i="1"/>
  <c r="G27" i="15" s="1"/>
  <c r="X10" i="1"/>
  <c r="G20" i="15" s="1"/>
  <c r="Q10" i="1"/>
  <c r="G2" i="15" s="1"/>
  <c r="Q41" i="1"/>
  <c r="F16" i="15" s="1"/>
  <c r="X41" i="1"/>
  <c r="F35" i="15" s="1"/>
  <c r="X33" i="1"/>
  <c r="F31" i="15" s="1"/>
  <c r="Q33" i="1"/>
  <c r="F12" i="15" s="1"/>
  <c r="Q25" i="1"/>
  <c r="F9" i="15" s="1"/>
  <c r="X25" i="1"/>
  <c r="F27" i="15" s="1"/>
  <c r="X17" i="1"/>
  <c r="F24" i="15" s="1"/>
  <c r="Q17" i="1"/>
  <c r="F6" i="15" s="1"/>
  <c r="Q47" i="1"/>
  <c r="F19" i="15" s="1"/>
  <c r="X47" i="1"/>
  <c r="F38" i="15" s="1"/>
  <c r="F2" i="15"/>
  <c r="G46" i="15"/>
  <c r="G40" i="15"/>
  <c r="F44" i="15"/>
  <c r="F7" i="15"/>
  <c r="F42" i="15"/>
  <c r="G47" i="15"/>
  <c r="G44" i="15"/>
  <c r="G42" i="15"/>
  <c r="G41" i="15"/>
  <c r="G39" i="15"/>
  <c r="F48" i="15"/>
  <c r="F46" i="15"/>
  <c r="F43" i="15"/>
  <c r="F40" i="15"/>
  <c r="G48" i="15"/>
  <c r="G43" i="15"/>
  <c r="F47" i="15"/>
  <c r="F39" i="15"/>
  <c r="F20" i="15"/>
  <c r="G12" i="15" l="1"/>
  <c r="F14" i="15"/>
  <c r="G17" i="15"/>
  <c r="AW9" i="1" l="1"/>
  <c r="J100" i="15"/>
  <c r="J101" i="15"/>
  <c r="AN16" i="1"/>
  <c r="L101" i="15" l="1"/>
</calcChain>
</file>

<file path=xl/sharedStrings.xml><?xml version="1.0" encoding="utf-8"?>
<sst xmlns="http://schemas.openxmlformats.org/spreadsheetml/2006/main" count="248" uniqueCount="197">
  <si>
    <t>性別</t>
    <rPh sb="0" eb="2">
      <t>セイベツ</t>
    </rPh>
    <phoneticPr fontId="2"/>
  </si>
  <si>
    <t>男</t>
    <rPh sb="0" eb="1">
      <t>オトコ</t>
    </rPh>
    <phoneticPr fontId="2"/>
  </si>
  <si>
    <t>山田</t>
    <rPh sb="0" eb="2">
      <t>ヤマダ</t>
    </rPh>
    <phoneticPr fontId="2"/>
  </si>
  <si>
    <t>太朗</t>
    <phoneticPr fontId="1"/>
  </si>
  <si>
    <t>たろう</t>
    <phoneticPr fontId="2"/>
  </si>
  <si>
    <t>やまだ</t>
    <phoneticPr fontId="1"/>
  </si>
  <si>
    <t>姓</t>
    <rPh sb="0" eb="1">
      <t>セイ</t>
    </rPh>
    <phoneticPr fontId="1"/>
  </si>
  <si>
    <t>名</t>
    <rPh sb="0" eb="1">
      <t>メイ</t>
    </rPh>
    <phoneticPr fontId="1"/>
  </si>
  <si>
    <t>団体名</t>
    <rPh sb="0" eb="3">
      <t>ダンタイメイ</t>
    </rPh>
    <phoneticPr fontId="1"/>
  </si>
  <si>
    <t>姓(ふり)</t>
    <rPh sb="0" eb="1">
      <t>セイ</t>
    </rPh>
    <phoneticPr fontId="1"/>
  </si>
  <si>
    <t>名(ふり)</t>
    <rPh sb="0" eb="1">
      <t>メイ</t>
    </rPh>
    <phoneticPr fontId="1"/>
  </si>
  <si>
    <t>姓　　名</t>
    <rPh sb="0" eb="1">
      <t>セイ</t>
    </rPh>
    <rPh sb="3" eb="4">
      <t>ナ</t>
    </rPh>
    <phoneticPr fontId="1"/>
  </si>
  <si>
    <t>(例)</t>
    <rPh sb="1" eb="2">
      <t>レイ</t>
    </rPh>
    <phoneticPr fontId="2"/>
  </si>
  <si>
    <t>読込選手名１＿団体名１</t>
  </si>
  <si>
    <t>読込選手名２団体名２</t>
  </si>
  <si>
    <t>ランク</t>
  </si>
  <si>
    <t>selectclub</t>
  </si>
  <si>
    <t>複ペアー</t>
    <rPh sb="0" eb="1">
      <t>フク</t>
    </rPh>
    <phoneticPr fontId="13"/>
  </si>
  <si>
    <t>読込種目略称</t>
    <rPh sb="0" eb="2">
      <t>ヨミコミ</t>
    </rPh>
    <rPh sb="2" eb="4">
      <t>シュモク</t>
    </rPh>
    <rPh sb="4" eb="6">
      <t>リャクショウ</t>
    </rPh>
    <phoneticPr fontId="1"/>
  </si>
  <si>
    <t>種目</t>
    <rPh sb="0" eb="2">
      <t>シュモク</t>
    </rPh>
    <phoneticPr fontId="1"/>
  </si>
  <si>
    <t>申込数</t>
    <rPh sb="0" eb="3">
      <t>モウシコミスウ</t>
    </rPh>
    <phoneticPr fontId="1"/>
  </si>
  <si>
    <t>参加料</t>
    <rPh sb="0" eb="3">
      <t>サンカリョウ</t>
    </rPh>
    <phoneticPr fontId="1"/>
  </si>
  <si>
    <t>年齢</t>
    <rPh sb="0" eb="2">
      <t>ネンレイ</t>
    </rPh>
    <phoneticPr fontId="1"/>
  </si>
  <si>
    <t>申込者</t>
  </si>
  <si>
    <t>団体名</t>
    <rPh sb="0" eb="3">
      <t>ダンタイメイ</t>
    </rPh>
    <phoneticPr fontId="1"/>
  </si>
  <si>
    <t>携帯</t>
    <rPh sb="0" eb="2">
      <t>ケイタイ</t>
    </rPh>
    <phoneticPr fontId="1"/>
  </si>
  <si>
    <t>学年１</t>
    <rPh sb="0" eb="2">
      <t>ガクネン</t>
    </rPh>
    <phoneticPr fontId="13"/>
  </si>
  <si>
    <t>学年２</t>
    <rPh sb="0" eb="2">
      <t>ガクネン</t>
    </rPh>
    <phoneticPr fontId="13"/>
  </si>
  <si>
    <t>no1</t>
    <phoneticPr fontId="1"/>
  </si>
  <si>
    <t>no2</t>
    <phoneticPr fontId="1"/>
  </si>
  <si>
    <t>年齢１</t>
    <rPh sb="0" eb="2">
      <t>ネンレイ</t>
    </rPh>
    <phoneticPr fontId="13"/>
  </si>
  <si>
    <t>年齢２</t>
    <rPh sb="0" eb="2">
      <t>ネンレイ</t>
    </rPh>
    <phoneticPr fontId="13"/>
  </si>
  <si>
    <t>読込選手１団体名</t>
    <rPh sb="2" eb="4">
      <t>センシュ</t>
    </rPh>
    <phoneticPr fontId="1"/>
  </si>
  <si>
    <t>申込団体</t>
    <rPh sb="0" eb="2">
      <t>モウシコミ</t>
    </rPh>
    <rPh sb="2" eb="4">
      <t>ダンタイ</t>
    </rPh>
    <phoneticPr fontId="1"/>
  </si>
  <si>
    <t>ダブルス</t>
    <phoneticPr fontId="1"/>
  </si>
  <si>
    <t>姓名</t>
  </si>
  <si>
    <t>姓名ふりがな</t>
  </si>
  <si>
    <t>申込フラグ</t>
    <rPh sb="0" eb="2">
      <t>モウシコミ</t>
    </rPh>
    <phoneticPr fontId="1"/>
  </si>
  <si>
    <t>種目属性</t>
    <rPh sb="0" eb="4">
      <t>シュモクゾクセイ</t>
    </rPh>
    <phoneticPr fontId="13"/>
  </si>
  <si>
    <t>個人データ</t>
    <rPh sb="0" eb="2">
      <t>コジン</t>
    </rPh>
    <phoneticPr fontId="1"/>
  </si>
  <si>
    <t>氏名１</t>
    <rPh sb="0" eb="2">
      <t>シメイ</t>
    </rPh>
    <phoneticPr fontId="1"/>
  </si>
  <si>
    <t>氏名２</t>
    <rPh sb="0" eb="2">
      <t>シメイ</t>
    </rPh>
    <phoneticPr fontId="1"/>
  </si>
  <si>
    <t>ふり１</t>
    <phoneticPr fontId="1"/>
  </si>
  <si>
    <t>ふり２</t>
  </si>
  <si>
    <t>申込団体名</t>
    <rPh sb="0" eb="2">
      <t>モウシコミ</t>
    </rPh>
    <phoneticPr fontId="1"/>
  </si>
  <si>
    <t>生年月日</t>
    <rPh sb="0" eb="2">
      <t>セイネン</t>
    </rPh>
    <rPh sb="2" eb="4">
      <t>ガッピ</t>
    </rPh>
    <phoneticPr fontId="1"/>
  </si>
  <si>
    <t>2021/*/*</t>
    <phoneticPr fontId="1"/>
  </si>
  <si>
    <t>団体名</t>
    <rPh sb="0" eb="2">
      <t>ダンタイ</t>
    </rPh>
    <rPh sb="2" eb="3">
      <t>メイ</t>
    </rPh>
    <phoneticPr fontId="1"/>
  </si>
  <si>
    <t>申し込み団体</t>
    <rPh sb="0" eb="1">
      <t>モウ</t>
    </rPh>
    <rPh sb="2" eb="3">
      <t>コ</t>
    </rPh>
    <rPh sb="4" eb="6">
      <t>ダンタイ</t>
    </rPh>
    <phoneticPr fontId="1"/>
  </si>
  <si>
    <t>申込者</t>
    <rPh sb="0" eb="3">
      <t>モウシコミシャ</t>
    </rPh>
    <phoneticPr fontId="1"/>
  </si>
  <si>
    <t>携帯番号</t>
    <rPh sb="0" eb="2">
      <t>ケイタイ</t>
    </rPh>
    <rPh sb="2" eb="4">
      <t>バンゴウ</t>
    </rPh>
    <phoneticPr fontId="1"/>
  </si>
  <si>
    <t>領収書の有無</t>
    <rPh sb="0" eb="3">
      <t>リョウシュウショ</t>
    </rPh>
    <rPh sb="4" eb="6">
      <t>ユウム</t>
    </rPh>
    <phoneticPr fontId="1"/>
  </si>
  <si>
    <t>　クラブ内(他のチームも含む)選手登録</t>
    <rPh sb="4" eb="5">
      <t>ナイ</t>
    </rPh>
    <rPh sb="6" eb="7">
      <t>タ</t>
    </rPh>
    <rPh sb="12" eb="13">
      <t>フク</t>
    </rPh>
    <rPh sb="15" eb="17">
      <t>センシュ</t>
    </rPh>
    <rPh sb="17" eb="19">
      <t>トウロク</t>
    </rPh>
    <phoneticPr fontId="1"/>
  </si>
  <si>
    <t>登録済クラブ</t>
    <rPh sb="0" eb="2">
      <t>トウロク</t>
    </rPh>
    <rPh sb="2" eb="3">
      <t>スミ</t>
    </rPh>
    <phoneticPr fontId="1"/>
  </si>
  <si>
    <t>登録済クラブ団体名</t>
    <rPh sb="0" eb="2">
      <t>トウロク</t>
    </rPh>
    <rPh sb="2" eb="3">
      <t>スミ</t>
    </rPh>
    <rPh sb="6" eb="8">
      <t>ダンタイ</t>
    </rPh>
    <rPh sb="8" eb="9">
      <t>メイ</t>
    </rPh>
    <phoneticPr fontId="1"/>
  </si>
  <si>
    <t>選手
番号</t>
    <rPh sb="0" eb="2">
      <t>センシュ</t>
    </rPh>
    <rPh sb="3" eb="5">
      <t>バンゴウ</t>
    </rPh>
    <phoneticPr fontId="1"/>
  </si>
  <si>
    <t>参加集計個人戦</t>
    <rPh sb="4" eb="7">
      <t>コジンセン</t>
    </rPh>
    <phoneticPr fontId="1"/>
  </si>
  <si>
    <t>大会名選択⇒</t>
    <rPh sb="0" eb="2">
      <t>タイカイ</t>
    </rPh>
    <rPh sb="3" eb="5">
      <t>センタク</t>
    </rPh>
    <phoneticPr fontId="1"/>
  </si>
  <si>
    <t>下記に申込作成要領があります。</t>
    <rPh sb="0" eb="2">
      <t>カキ</t>
    </rPh>
    <rPh sb="3" eb="5">
      <t>モウシコミ</t>
    </rPh>
    <rPh sb="5" eb="7">
      <t>サクセイ</t>
    </rPh>
    <rPh sb="7" eb="9">
      <t>ヨウリョウ</t>
    </rPh>
    <phoneticPr fontId="1"/>
  </si>
  <si>
    <t>MDA</t>
    <phoneticPr fontId="1"/>
  </si>
  <si>
    <t>MDB</t>
    <phoneticPr fontId="1"/>
  </si>
  <si>
    <t>選手番号に
姓名の選手番号を入力</t>
    <rPh sb="0" eb="2">
      <t>センシュ</t>
    </rPh>
    <rPh sb="9" eb="11">
      <t>センシュ</t>
    </rPh>
    <phoneticPr fontId="1"/>
  </si>
  <si>
    <t>選手番号に
姓名の選手番号を入力</t>
    <rPh sb="0" eb="2">
      <t>センシュ</t>
    </rPh>
    <phoneticPr fontId="1"/>
  </si>
  <si>
    <t>選手番号に
姓名の選手番号を入力</t>
    <phoneticPr fontId="1"/>
  </si>
  <si>
    <t>Ver</t>
    <phoneticPr fontId="1"/>
  </si>
  <si>
    <t>直接各セルに手入力お願いいたします。
既存のファイルがあればコピーして形式を選択して貼り付け（値）</t>
    <rPh sb="0" eb="2">
      <t>チョクセツ</t>
    </rPh>
    <rPh sb="2" eb="3">
      <t>カク</t>
    </rPh>
    <rPh sb="6" eb="7">
      <t>テ</t>
    </rPh>
    <rPh sb="7" eb="9">
      <t>ニュウリョク</t>
    </rPh>
    <rPh sb="10" eb="11">
      <t>ネガ</t>
    </rPh>
    <rPh sb="35" eb="37">
      <t>ケイシキ</t>
    </rPh>
    <rPh sb="38" eb="40">
      <t>センタク</t>
    </rPh>
    <rPh sb="42" eb="43">
      <t>ハ</t>
    </rPh>
    <rPh sb="44" eb="45">
      <t>ツ</t>
    </rPh>
    <rPh sb="47" eb="48">
      <t>アタイ</t>
    </rPh>
    <phoneticPr fontId="1"/>
  </si>
  <si>
    <t>他のチームの時
のみ番号入力</t>
    <rPh sb="0" eb="1">
      <t>タ</t>
    </rPh>
    <rPh sb="6" eb="7">
      <t>トキ</t>
    </rPh>
    <rPh sb="10" eb="12">
      <t>バンゴウ</t>
    </rPh>
    <rPh sb="12" eb="14">
      <t>ニュウリョク</t>
    </rPh>
    <phoneticPr fontId="1"/>
  </si>
  <si>
    <t>入力用のビデオがありますのでHPから見てください</t>
    <rPh sb="0" eb="3">
      <t>ニュウリョクヨウ</t>
    </rPh>
    <rPh sb="18" eb="19">
      <t>ミ</t>
    </rPh>
    <phoneticPr fontId="1"/>
  </si>
  <si>
    <r>
      <t>登録する場合下記の団体とダブらない名前を作成してください。なるべく</t>
    </r>
    <r>
      <rPr>
        <sz val="14"/>
        <color rgb="FFFF0000"/>
        <rFont val="ＭＳ Ｐゴシック"/>
        <family val="3"/>
        <charset val="128"/>
      </rPr>
      <t>短くしてください</t>
    </r>
    <rPh sb="0" eb="2">
      <t>トウロク</t>
    </rPh>
    <rPh sb="4" eb="6">
      <t>バアイ</t>
    </rPh>
    <rPh sb="6" eb="8">
      <t>カキ</t>
    </rPh>
    <rPh sb="9" eb="11">
      <t>ダンタイ</t>
    </rPh>
    <rPh sb="17" eb="19">
      <t>ナマエ</t>
    </rPh>
    <rPh sb="20" eb="22">
      <t>サクセイ</t>
    </rPh>
    <rPh sb="33" eb="34">
      <t>ミジカ</t>
    </rPh>
    <phoneticPr fontId="1"/>
  </si>
  <si>
    <t>申込総数</t>
    <rPh sb="0" eb="2">
      <t>モウシコミ</t>
    </rPh>
    <rPh sb="2" eb="4">
      <t>ソウスウ</t>
    </rPh>
    <phoneticPr fontId="1"/>
  </si>
  <si>
    <t>小中高</t>
    <rPh sb="0" eb="3">
      <t>ショウチュウコウ</t>
    </rPh>
    <phoneticPr fontId="1"/>
  </si>
  <si>
    <t>中高生人数</t>
    <rPh sb="0" eb="2">
      <t>チュウコウ</t>
    </rPh>
    <rPh sb="2" eb="3">
      <t>セイ</t>
    </rPh>
    <rPh sb="3" eb="5">
      <t>ニンズウ</t>
    </rPh>
    <phoneticPr fontId="1"/>
  </si>
  <si>
    <t>(中高＊-＠500)</t>
    <rPh sb="1" eb="3">
      <t>チュウコウ</t>
    </rPh>
    <phoneticPr fontId="1"/>
  </si>
  <si>
    <t>確認印刷について  (印刷データは送付必要ありません)</t>
    <rPh sb="0" eb="2">
      <t>カクニン</t>
    </rPh>
    <rPh sb="2" eb="4">
      <t>インサツ</t>
    </rPh>
    <rPh sb="11" eb="13">
      <t>インサツ</t>
    </rPh>
    <rPh sb="17" eb="19">
      <t>ソウフ</t>
    </rPh>
    <rPh sb="19" eb="21">
      <t>ヒツヨウ</t>
    </rPh>
    <phoneticPr fontId="1"/>
  </si>
  <si>
    <t>振込予定日</t>
    <rPh sb="0" eb="2">
      <t>フリコミ</t>
    </rPh>
    <rPh sb="2" eb="5">
      <t>ヨテイビ</t>
    </rPh>
    <phoneticPr fontId="1"/>
  </si>
  <si>
    <t>入力例　　4/1</t>
    <rPh sb="0" eb="2">
      <t>ニュウリョク</t>
    </rPh>
    <rPh sb="2" eb="3">
      <t>レイ</t>
    </rPh>
    <phoneticPr fontId="1"/>
  </si>
  <si>
    <t>入賞（個人戦）された時、ＨＰに写真を掲載しております。</t>
    <rPh sb="0" eb="2">
      <t>ニュウショウ</t>
    </rPh>
    <rPh sb="3" eb="6">
      <t>コジンセン</t>
    </rPh>
    <rPh sb="10" eb="11">
      <t>トキ</t>
    </rPh>
    <rPh sb="15" eb="17">
      <t>シャシン</t>
    </rPh>
    <rPh sb="18" eb="20">
      <t>ケイサイ</t>
    </rPh>
    <phoneticPr fontId="1"/>
  </si>
  <si>
    <t>氏名</t>
    <rPh sb="0" eb="2">
      <t>シメイ</t>
    </rPh>
    <phoneticPr fontId="1"/>
  </si>
  <si>
    <t>団体名</t>
    <rPh sb="0" eb="3">
      <t>ダンタイメイ</t>
    </rPh>
    <phoneticPr fontId="1"/>
  </si>
  <si>
    <t>選手
番号</t>
    <rPh sb="0" eb="2">
      <t>センシュ</t>
    </rPh>
    <rPh sb="3" eb="5">
      <t>バンゴウ</t>
    </rPh>
    <phoneticPr fontId="1"/>
  </si>
  <si>
    <t>写真撮影拒否される方いましたら選択して登録お願いします。</t>
    <rPh sb="0" eb="4">
      <t>シャシンサツエイ</t>
    </rPh>
    <rPh sb="4" eb="6">
      <t>キョヒ</t>
    </rPh>
    <rPh sb="9" eb="10">
      <t>カタ</t>
    </rPh>
    <rPh sb="15" eb="17">
      <t>センタク</t>
    </rPh>
    <rPh sb="19" eb="21">
      <t>トウロク</t>
    </rPh>
    <rPh sb="22" eb="23">
      <t>ネガ</t>
    </rPh>
    <phoneticPr fontId="1"/>
  </si>
  <si>
    <t>個人戦参加料合計</t>
    <rPh sb="0" eb="3">
      <t>コジンセン</t>
    </rPh>
    <rPh sb="3" eb="5">
      <t>サンカ</t>
    </rPh>
    <rPh sb="5" eb="6">
      <t>リョウ</t>
    </rPh>
    <rPh sb="6" eb="8">
      <t>ゴウケイ</t>
    </rPh>
    <phoneticPr fontId="1"/>
  </si>
  <si>
    <t>写真拒否１</t>
    <rPh sb="0" eb="2">
      <t>シャシン</t>
    </rPh>
    <rPh sb="2" eb="4">
      <t>キョヒ</t>
    </rPh>
    <phoneticPr fontId="1"/>
  </si>
  <si>
    <t>写真拒否２</t>
    <rPh sb="0" eb="2">
      <t>シャシン</t>
    </rPh>
    <rPh sb="2" eb="4">
      <t>キョヒ</t>
    </rPh>
    <phoneticPr fontId="1"/>
  </si>
  <si>
    <t>写真拒否３</t>
    <rPh sb="0" eb="2">
      <t>シャシン</t>
    </rPh>
    <rPh sb="2" eb="4">
      <t>キョヒ</t>
    </rPh>
    <phoneticPr fontId="1"/>
  </si>
  <si>
    <t>写真拒否４</t>
    <rPh sb="0" eb="2">
      <t>シャシン</t>
    </rPh>
    <rPh sb="2" eb="4">
      <t>キョヒ</t>
    </rPh>
    <phoneticPr fontId="1"/>
  </si>
  <si>
    <t>写真拒否５</t>
    <rPh sb="0" eb="2">
      <t>シャシン</t>
    </rPh>
    <rPh sb="2" eb="4">
      <t>キョヒ</t>
    </rPh>
    <phoneticPr fontId="1"/>
  </si>
  <si>
    <t>写真拒否６</t>
    <rPh sb="0" eb="2">
      <t>シャシン</t>
    </rPh>
    <rPh sb="2" eb="4">
      <t>キョヒ</t>
    </rPh>
    <phoneticPr fontId="1"/>
  </si>
  <si>
    <t>写真拒否７</t>
    <rPh sb="0" eb="2">
      <t>シャシン</t>
    </rPh>
    <rPh sb="2" eb="4">
      <t>キョヒ</t>
    </rPh>
    <phoneticPr fontId="1"/>
  </si>
  <si>
    <t>振込予定日</t>
    <phoneticPr fontId="1"/>
  </si>
  <si>
    <t xml:space="preserve">申込作成要領
①　大会名を選択してください　セルをクリックして　▽　リストの中から大会名を選択してください。
②　申込団体名を入力してください。　５５行から下に団体名があります。団体の番号を入力してください。
　　　団体がない場合は、空いてる場所に作成してください。　登録未登録団体の場所になります。名前は短くしてください。
③　名簿を作成してください。
　　　　１　申込団体名の方は、名前を入力すると登録団体名が表示されます。
　　　　２　他のチームの方は、団体名を下記リストより選択して下さい。表示されます。
　　　　３　生年月日は、通常入力の必要はありません。年代が必要な場合入力をお願いいたします。
④　申し込みを行います。　各種目共通事項
　　　　１　種目選択をしてください。　セルをクリックして　▽　リストの中から種目を選択してください。
　　　　２　選手番号を左のリストを見て選手番号を入力してください。（2段）
　　　　３　種目に対してランクを入力してください。　　種目はランダムに入力していただいてOKです。
⑤　団体戦の入力
　　　　１　赤のセルを選択してリストの中から種目を選択してください。　後は、選手を入力してください。
⑥　印刷
　　　　　印刷については、詳細がありますのそれに従ってください。
</t>
    <rPh sb="0" eb="2">
      <t>モウシコミ</t>
    </rPh>
    <rPh sb="2" eb="4">
      <t>サクセイ</t>
    </rPh>
    <rPh sb="4" eb="6">
      <t>ヨウリョウ</t>
    </rPh>
    <rPh sb="9" eb="12">
      <t>タイカイメイ</t>
    </rPh>
    <rPh sb="13" eb="15">
      <t>センタク</t>
    </rPh>
    <rPh sb="38" eb="39">
      <t>ナカ</t>
    </rPh>
    <rPh sb="41" eb="44">
      <t>タイカイメイ</t>
    </rPh>
    <rPh sb="45" eb="47">
      <t>センタク</t>
    </rPh>
    <rPh sb="57" eb="59">
      <t>モウシコミ</t>
    </rPh>
    <rPh sb="59" eb="62">
      <t>ダンタイメイ</t>
    </rPh>
    <rPh sb="63" eb="65">
      <t>ニュウリョク</t>
    </rPh>
    <rPh sb="75" eb="76">
      <t>ギョウ</t>
    </rPh>
    <rPh sb="78" eb="79">
      <t>シタ</t>
    </rPh>
    <rPh sb="80" eb="83">
      <t>ダンタイメイ</t>
    </rPh>
    <rPh sb="89" eb="91">
      <t>ダンタイ</t>
    </rPh>
    <rPh sb="92" eb="94">
      <t>バンゴウ</t>
    </rPh>
    <rPh sb="95" eb="97">
      <t>ニュウリョク</t>
    </rPh>
    <rPh sb="108" eb="110">
      <t>ダンタイ</t>
    </rPh>
    <rPh sb="113" eb="115">
      <t>バアイ</t>
    </rPh>
    <rPh sb="117" eb="118">
      <t>ア</t>
    </rPh>
    <rPh sb="121" eb="123">
      <t>バショ</t>
    </rPh>
    <rPh sb="124" eb="126">
      <t>サクセイ</t>
    </rPh>
    <rPh sb="134" eb="136">
      <t>トウロク</t>
    </rPh>
    <rPh sb="136" eb="139">
      <t>ミトウロク</t>
    </rPh>
    <rPh sb="139" eb="141">
      <t>ダンタイ</t>
    </rPh>
    <rPh sb="142" eb="144">
      <t>バショ</t>
    </rPh>
    <rPh sb="150" eb="152">
      <t>ナマエ</t>
    </rPh>
    <rPh sb="153" eb="154">
      <t>ミジカ</t>
    </rPh>
    <rPh sb="165" eb="167">
      <t>メイボ</t>
    </rPh>
    <rPh sb="168" eb="170">
      <t>サクセイ</t>
    </rPh>
    <rPh sb="184" eb="186">
      <t>モウシコミ</t>
    </rPh>
    <rPh sb="186" eb="189">
      <t>ダンタイメイ</t>
    </rPh>
    <rPh sb="190" eb="191">
      <t>カタ</t>
    </rPh>
    <rPh sb="193" eb="195">
      <t>ナマエ</t>
    </rPh>
    <rPh sb="196" eb="198">
      <t>ニュウリョク</t>
    </rPh>
    <rPh sb="201" eb="203">
      <t>トウロク</t>
    </rPh>
    <rPh sb="203" eb="206">
      <t>ダンタイメイ</t>
    </rPh>
    <rPh sb="207" eb="209">
      <t>ヒョウジ</t>
    </rPh>
    <rPh sb="221" eb="222">
      <t>タ</t>
    </rPh>
    <rPh sb="227" eb="228">
      <t>カタ</t>
    </rPh>
    <rPh sb="230" eb="233">
      <t>ダンタイメイ</t>
    </rPh>
    <rPh sb="234" eb="236">
      <t>カキ</t>
    </rPh>
    <rPh sb="241" eb="243">
      <t>センタク</t>
    </rPh>
    <rPh sb="245" eb="246">
      <t>クダ</t>
    </rPh>
    <rPh sb="249" eb="251">
      <t>ヒョウジ</t>
    </rPh>
    <rPh sb="263" eb="267">
      <t>セイネンガッピ</t>
    </rPh>
    <rPh sb="269" eb="271">
      <t>ツウジョウ</t>
    </rPh>
    <rPh sb="271" eb="273">
      <t>ニュウリョク</t>
    </rPh>
    <rPh sb="274" eb="276">
      <t>ヒツヨウ</t>
    </rPh>
    <rPh sb="283" eb="285">
      <t>ネンダイ</t>
    </rPh>
    <rPh sb="286" eb="288">
      <t>ヒツヨウ</t>
    </rPh>
    <rPh sb="289" eb="291">
      <t>バアイ</t>
    </rPh>
    <rPh sb="291" eb="293">
      <t>ニュウリョク</t>
    </rPh>
    <rPh sb="295" eb="296">
      <t>ネガ</t>
    </rPh>
    <rPh sb="306" eb="307">
      <t>モウ</t>
    </rPh>
    <rPh sb="308" eb="309">
      <t>コ</t>
    </rPh>
    <rPh sb="311" eb="312">
      <t>オコナ</t>
    </rPh>
    <rPh sb="317" eb="320">
      <t>カクシュモク</t>
    </rPh>
    <rPh sb="320" eb="322">
      <t>キョウツウ</t>
    </rPh>
    <rPh sb="322" eb="324">
      <t>ジコウ</t>
    </rPh>
    <rPh sb="331" eb="333">
      <t>シュモク</t>
    </rPh>
    <rPh sb="333" eb="335">
      <t>センタク</t>
    </rPh>
    <rPh sb="363" eb="365">
      <t>シュモク</t>
    </rPh>
    <rPh sb="366" eb="368">
      <t>センタク</t>
    </rPh>
    <rPh sb="382" eb="386">
      <t>センシュバンゴウ</t>
    </rPh>
    <rPh sb="387" eb="388">
      <t>ヒダリ</t>
    </rPh>
    <rPh sb="393" eb="394">
      <t>ミ</t>
    </rPh>
    <rPh sb="395" eb="397">
      <t>センシュ</t>
    </rPh>
    <rPh sb="397" eb="399">
      <t>バンゴウ</t>
    </rPh>
    <rPh sb="400" eb="402">
      <t>ニュウリョク</t>
    </rPh>
    <rPh sb="411" eb="412">
      <t>ダン</t>
    </rPh>
    <rPh sb="420" eb="422">
      <t>シュモク</t>
    </rPh>
    <rPh sb="423" eb="424">
      <t>タイ</t>
    </rPh>
    <rPh sb="430" eb="432">
      <t>ニュウリョク</t>
    </rPh>
    <rPh sb="441" eb="443">
      <t>シュモク</t>
    </rPh>
    <rPh sb="449" eb="451">
      <t>ニュウリョク</t>
    </rPh>
    <rPh sb="466" eb="469">
      <t>ダンタイセン</t>
    </rPh>
    <rPh sb="470" eb="472">
      <t>ニュウリョク</t>
    </rPh>
    <rPh sb="479" eb="480">
      <t>アカ</t>
    </rPh>
    <rPh sb="484" eb="486">
      <t>センタク</t>
    </rPh>
    <rPh sb="492" eb="493">
      <t>ナカ</t>
    </rPh>
    <rPh sb="495" eb="497">
      <t>シュモク</t>
    </rPh>
    <rPh sb="498" eb="500">
      <t>センタク</t>
    </rPh>
    <rPh sb="508" eb="509">
      <t>アト</t>
    </rPh>
    <rPh sb="511" eb="513">
      <t>センシュ</t>
    </rPh>
    <rPh sb="514" eb="516">
      <t>ニュウリョク</t>
    </rPh>
    <rPh sb="526" eb="528">
      <t>インサツ</t>
    </rPh>
    <rPh sb="534" eb="536">
      <t>インサツ</t>
    </rPh>
    <rPh sb="542" eb="544">
      <t>ショウサイ</t>
    </rPh>
    <rPh sb="553" eb="554">
      <t>シタガ</t>
    </rPh>
    <phoneticPr fontId="1"/>
  </si>
  <si>
    <t>複のペアーリスト</t>
    <rPh sb="0" eb="1">
      <t>フク</t>
    </rPh>
    <phoneticPr fontId="1"/>
  </si>
  <si>
    <t>ＧＯＧＯ</t>
  </si>
  <si>
    <t>たけのこ</t>
  </si>
  <si>
    <t>ＰＡＮＤＯＲＡ</t>
  </si>
  <si>
    <t>DAN・DAN・DAN</t>
  </si>
  <si>
    <t>シャトルマリーナ</t>
  </si>
  <si>
    <t>カマリンＢＣ</t>
  </si>
  <si>
    <t>イーストシャトル</t>
  </si>
  <si>
    <t>ｆｕｚｚｙ</t>
  </si>
  <si>
    <t>チーム
内順位</t>
    <rPh sb="4" eb="5">
      <t>ナイ</t>
    </rPh>
    <rPh sb="5" eb="7">
      <t>ジュンイ</t>
    </rPh>
    <phoneticPr fontId="1"/>
  </si>
  <si>
    <t>Ａクラス</t>
    <phoneticPr fontId="1"/>
  </si>
  <si>
    <t>Ｂクラス</t>
    <phoneticPr fontId="1"/>
  </si>
  <si>
    <t>Ｃクラス</t>
    <phoneticPr fontId="1"/>
  </si>
  <si>
    <t>Ｄクラス</t>
    <phoneticPr fontId="1"/>
  </si>
  <si>
    <t>桜１２０</t>
    <rPh sb="0" eb="1">
      <t>サクラ</t>
    </rPh>
    <phoneticPr fontId="1"/>
  </si>
  <si>
    <t>合算
年齢</t>
    <rPh sb="0" eb="2">
      <t>ガッサン</t>
    </rPh>
    <rPh sb="3" eb="5">
      <t>ネンレイ</t>
    </rPh>
    <phoneticPr fontId="1"/>
  </si>
  <si>
    <t>桜１３０</t>
    <rPh sb="0" eb="1">
      <t>サクラ</t>
    </rPh>
    <phoneticPr fontId="1"/>
  </si>
  <si>
    <t>番号削除は　Back space　KEYで</t>
    <rPh sb="0" eb="2">
      <t>バンゴウ</t>
    </rPh>
    <rPh sb="2" eb="4">
      <t>サクジョ</t>
    </rPh>
    <phoneticPr fontId="1"/>
  </si>
  <si>
    <t>桜１２０</t>
    <phoneticPr fontId="1"/>
  </si>
  <si>
    <t>桜１３０</t>
    <phoneticPr fontId="1"/>
  </si>
  <si>
    <t>レディース大会</t>
    <rPh sb="5" eb="7">
      <t>タイカイ</t>
    </rPh>
    <phoneticPr fontId="1"/>
  </si>
  <si>
    <t>レディース大会</t>
    <phoneticPr fontId="1"/>
  </si>
  <si>
    <t>第49回西宮レディース大会</t>
  </si>
  <si>
    <t>中高
選択</t>
    <rPh sb="0" eb="1">
      <t>チュウ</t>
    </rPh>
    <rPh sb="1" eb="2">
      <t>コウ</t>
    </rPh>
    <rPh sb="3" eb="5">
      <t>センタク</t>
    </rPh>
    <phoneticPr fontId="1"/>
  </si>
  <si>
    <t>　　シートを印刷してください。
　　1ページ　Ａクラス～Ｄクラス
　　2ページ　Ｄクラス～桜１３０　集計
　　以上２ページ印刷されます。
　　必要なページを印刷してください。</t>
    <rPh sb="6" eb="8">
      <t>インサツ</t>
    </rPh>
    <rPh sb="46" eb="47">
      <t>サクラ</t>
    </rPh>
    <rPh sb="51" eb="53">
      <t>シュウケイ</t>
    </rPh>
    <rPh sb="58" eb="60">
      <t>イジョウ</t>
    </rPh>
    <rPh sb="64" eb="66">
      <t>インサツ</t>
    </rPh>
    <rPh sb="74" eb="76">
      <t>ヒツヨウ</t>
    </rPh>
    <rPh sb="81" eb="83">
      <t>インサツ</t>
    </rPh>
    <phoneticPr fontId="1"/>
  </si>
  <si>
    <t>生年月日</t>
    <rPh sb="0" eb="4">
      <t>セイネンガッピ</t>
    </rPh>
    <phoneticPr fontId="1"/>
  </si>
  <si>
    <t>参加費計算の時必要な
ので必ず選択してください</t>
    <phoneticPr fontId="1"/>
  </si>
  <si>
    <t>年齢起算日</t>
    <phoneticPr fontId="1"/>
  </si>
  <si>
    <t>Ver2025-0</t>
    <phoneticPr fontId="1"/>
  </si>
  <si>
    <r>
      <rPr>
        <sz val="12"/>
        <rFont val="ＭＳ Ｐゴシック"/>
        <family val="3"/>
        <charset val="128"/>
      </rPr>
      <t>下の団体リストから番号を</t>
    </r>
    <r>
      <rPr>
        <sz val="11"/>
        <rFont val="ＭＳ Ｐゴシック"/>
        <family val="3"/>
        <charset val="128"/>
      </rPr>
      <t xml:space="preserve">
</t>
    </r>
    <r>
      <rPr>
        <b/>
        <sz val="10"/>
        <color rgb="FF00B0F0"/>
        <rFont val="ＭＳ Ｐゴシック"/>
        <family val="3"/>
        <charset val="128"/>
      </rPr>
      <t>（姓を入力すると団体名が表示）</t>
    </r>
    <r>
      <rPr>
        <sz val="11"/>
        <color rgb="FF00B0F0"/>
        <rFont val="ＭＳ Ｐゴシック"/>
        <family val="3"/>
        <charset val="128"/>
      </rPr>
      <t xml:space="preserve">
</t>
    </r>
    <r>
      <rPr>
        <sz val="11"/>
        <color rgb="FFFF0000"/>
        <rFont val="ＭＳ Ｐゴシック"/>
        <family val="3"/>
        <charset val="128"/>
      </rPr>
      <t xml:space="preserve">
他のチーム　→　番号入力
　　　　　 </t>
    </r>
    <r>
      <rPr>
        <b/>
        <sz val="10"/>
        <color rgb="FFFF0000"/>
        <rFont val="ＭＳ Ｐゴシック"/>
        <family val="3"/>
        <charset val="128"/>
      </rPr>
      <t>↓</t>
    </r>
    <rPh sb="0" eb="1">
      <t>シタ</t>
    </rPh>
    <rPh sb="2" eb="4">
      <t>ダンタイ</t>
    </rPh>
    <rPh sb="9" eb="11">
      <t>バンゴウ</t>
    </rPh>
    <rPh sb="14" eb="15">
      <t>セイ</t>
    </rPh>
    <rPh sb="16" eb="18">
      <t>ニュウリョク</t>
    </rPh>
    <rPh sb="21" eb="24">
      <t>ダンタイメイ</t>
    </rPh>
    <rPh sb="25" eb="27">
      <t>ヒョウジ</t>
    </rPh>
    <phoneticPr fontId="1"/>
  </si>
  <si>
    <t>解除キー　２０２５</t>
    <phoneticPr fontId="1"/>
  </si>
  <si>
    <t>西宮</t>
    <rPh sb="0" eb="2">
      <t>ニシノミヤ</t>
    </rPh>
    <phoneticPr fontId="1"/>
  </si>
  <si>
    <t>成徳スマイル</t>
    <rPh sb="0" eb="2">
      <t>セイトク</t>
    </rPh>
    <phoneticPr fontId="1"/>
  </si>
  <si>
    <t>ＳｕｐｅｒＢｉｒｄ</t>
  </si>
  <si>
    <t>チーム北村</t>
    <rPh sb="3" eb="5">
      <t>キタムラ</t>
    </rPh>
    <phoneticPr fontId="1"/>
  </si>
  <si>
    <t>夙川エンジョイ</t>
    <rPh sb="0" eb="2">
      <t>シュクガワ</t>
    </rPh>
    <phoneticPr fontId="1"/>
  </si>
  <si>
    <t>SKY FALL</t>
  </si>
  <si>
    <t>武庫ＢＣ</t>
    <rPh sb="0" eb="2">
      <t>ムコ</t>
    </rPh>
    <phoneticPr fontId="1"/>
  </si>
  <si>
    <t>KAIMEI</t>
  </si>
  <si>
    <t>清廉</t>
    <rPh sb="0" eb="2">
      <t>セイレン</t>
    </rPh>
    <phoneticPr fontId="1"/>
  </si>
  <si>
    <t>遊羽弾</t>
    <rPh sb="0" eb="1">
      <t>アソ</t>
    </rPh>
    <rPh sb="1" eb="2">
      <t>ハネ</t>
    </rPh>
    <rPh sb="2" eb="3">
      <t>ダン</t>
    </rPh>
    <phoneticPr fontId="1"/>
  </si>
  <si>
    <t>空の翼</t>
    <rPh sb="0" eb="1">
      <t>ソラ</t>
    </rPh>
    <rPh sb="2" eb="3">
      <t>ツバサ</t>
    </rPh>
    <phoneticPr fontId="1"/>
  </si>
  <si>
    <t>深津SC</t>
    <rPh sb="0" eb="2">
      <t>フカツ</t>
    </rPh>
    <phoneticPr fontId="1"/>
  </si>
  <si>
    <t>Bulutangkis</t>
  </si>
  <si>
    <t>ジュアラ</t>
  </si>
  <si>
    <t>TAKAGIBC</t>
  </si>
  <si>
    <t>武庫川大附中高</t>
    <rPh sb="0" eb="3">
      <t>ムコガワ</t>
    </rPh>
    <rPh sb="3" eb="4">
      <t>ダイ</t>
    </rPh>
    <rPh sb="4" eb="6">
      <t>フチュウ</t>
    </rPh>
    <rPh sb="6" eb="7">
      <t>ダカ</t>
    </rPh>
    <phoneticPr fontId="1"/>
  </si>
  <si>
    <t>山口中学校</t>
    <rPh sb="0" eb="2">
      <t>ヤマグチ</t>
    </rPh>
    <rPh sb="2" eb="5">
      <t>チュウガッコウ</t>
    </rPh>
    <phoneticPr fontId="1"/>
  </si>
  <si>
    <t>塩瀬中学校</t>
    <rPh sb="0" eb="2">
      <t>シオセ</t>
    </rPh>
    <rPh sb="2" eb="5">
      <t>チュウガッコウ</t>
    </rPh>
    <phoneticPr fontId="1"/>
  </si>
  <si>
    <t>西宮浜義務教育学校　</t>
    <rPh sb="0" eb="2">
      <t>ニシノミヤ</t>
    </rPh>
    <rPh sb="2" eb="3">
      <t>ハマ</t>
    </rPh>
    <rPh sb="3" eb="5">
      <t>ギム</t>
    </rPh>
    <rPh sb="5" eb="7">
      <t>キョウイク</t>
    </rPh>
    <rPh sb="7" eb="9">
      <t>ガッコウ</t>
    </rPh>
    <phoneticPr fontId="1"/>
  </si>
  <si>
    <t>神戸女学院中・高</t>
    <rPh sb="0" eb="2">
      <t>コウベ</t>
    </rPh>
    <rPh sb="2" eb="5">
      <t>ジョガクイン</t>
    </rPh>
    <rPh sb="5" eb="6">
      <t>チュウ</t>
    </rPh>
    <rPh sb="7" eb="8">
      <t>コウ</t>
    </rPh>
    <phoneticPr fontId="1"/>
  </si>
  <si>
    <t>西宮市立西宮高等学校</t>
    <rPh sb="0" eb="3">
      <t>ニシノミヤシ</t>
    </rPh>
    <rPh sb="3" eb="4">
      <t>タ</t>
    </rPh>
    <rPh sb="4" eb="6">
      <t>ニシノミヤ</t>
    </rPh>
    <rPh sb="6" eb="10">
      <t>コウトウガッコウ</t>
    </rPh>
    <phoneticPr fontId="1"/>
  </si>
  <si>
    <t>西宮市立西宮東高等学校</t>
    <rPh sb="0" eb="3">
      <t>ニシノミヤシ</t>
    </rPh>
    <rPh sb="3" eb="4">
      <t>タ</t>
    </rPh>
    <rPh sb="4" eb="6">
      <t>ニシノミヤ</t>
    </rPh>
    <rPh sb="6" eb="7">
      <t>ヒガシ</t>
    </rPh>
    <rPh sb="7" eb="11">
      <t>コウトウガッコウ</t>
    </rPh>
    <phoneticPr fontId="1"/>
  </si>
  <si>
    <t>県立鳴尾高等学校</t>
    <rPh sb="0" eb="2">
      <t>ケンリツ</t>
    </rPh>
    <rPh sb="2" eb="4">
      <t>ナルオ</t>
    </rPh>
    <rPh sb="4" eb="6">
      <t>コウトウ</t>
    </rPh>
    <rPh sb="6" eb="8">
      <t>ガッコウ</t>
    </rPh>
    <phoneticPr fontId="1"/>
  </si>
  <si>
    <t>県立西宮甲山高等学校</t>
    <rPh sb="0" eb="2">
      <t>ケンリツ</t>
    </rPh>
    <rPh sb="2" eb="4">
      <t>ニシノミヤ</t>
    </rPh>
    <rPh sb="4" eb="6">
      <t>カブトヤマ</t>
    </rPh>
    <rPh sb="6" eb="8">
      <t>コウトウ</t>
    </rPh>
    <rPh sb="8" eb="10">
      <t>ガッコウ</t>
    </rPh>
    <phoneticPr fontId="1"/>
  </si>
  <si>
    <t>県立西宮高等学校</t>
    <rPh sb="0" eb="2">
      <t>ケンリツ</t>
    </rPh>
    <rPh sb="2" eb="4">
      <t>ニシノミヤ</t>
    </rPh>
    <rPh sb="4" eb="6">
      <t>コウトウ</t>
    </rPh>
    <rPh sb="6" eb="8">
      <t>ガッコウ</t>
    </rPh>
    <phoneticPr fontId="1"/>
  </si>
  <si>
    <t>仁川学院</t>
    <rPh sb="0" eb="2">
      <t>ニガワ</t>
    </rPh>
    <rPh sb="2" eb="4">
      <t>ガクイン</t>
    </rPh>
    <phoneticPr fontId="1"/>
  </si>
  <si>
    <t>県立西宮苦楽園高等学校</t>
    <rPh sb="0" eb="2">
      <t>ケンリツ</t>
    </rPh>
    <rPh sb="2" eb="4">
      <t>ニシノミヤ</t>
    </rPh>
    <rPh sb="4" eb="7">
      <t>クラクエン</t>
    </rPh>
    <rPh sb="7" eb="11">
      <t>コウトウガッコウ</t>
    </rPh>
    <phoneticPr fontId="1"/>
  </si>
  <si>
    <t>県立伊丹高等学校</t>
    <rPh sb="0" eb="2">
      <t>ケンリツ</t>
    </rPh>
    <rPh sb="2" eb="4">
      <t>イタミ</t>
    </rPh>
    <rPh sb="4" eb="6">
      <t>コウトウ</t>
    </rPh>
    <rPh sb="6" eb="8">
      <t>ガッコウ</t>
    </rPh>
    <phoneticPr fontId="1"/>
  </si>
  <si>
    <t>MBC</t>
  </si>
  <si>
    <t>ＷＩＮ</t>
  </si>
  <si>
    <t>あいＣＬＵＢ</t>
  </si>
  <si>
    <t>池田クラブ</t>
  </si>
  <si>
    <t>茨木クラブ</t>
  </si>
  <si>
    <t>神津クラブ</t>
  </si>
  <si>
    <t>桜ヶ丘クラブ</t>
  </si>
  <si>
    <t>清水クラブ</t>
  </si>
  <si>
    <t>吹田ミセス</t>
  </si>
  <si>
    <t>スウィング</t>
  </si>
  <si>
    <t>高嶺クラブ</t>
  </si>
  <si>
    <t>如月クラブ</t>
  </si>
  <si>
    <t>フレンドリークラブ</t>
  </si>
  <si>
    <t>八尾クラブ</t>
  </si>
  <si>
    <t>キャロット</t>
  </si>
  <si>
    <t>あじさい</t>
  </si>
  <si>
    <t>長岡京</t>
  </si>
  <si>
    <t>ＨＩＭＡＷＡＲＩ</t>
  </si>
  <si>
    <t>Ｙ．Ｆｒｉｅｎｄｓ</t>
  </si>
  <si>
    <t>ＳＵＢＡＲＵ</t>
  </si>
  <si>
    <t>ミント</t>
  </si>
  <si>
    <t>鶴山台クラブ</t>
  </si>
  <si>
    <t>猪名川</t>
  </si>
  <si>
    <t>川西</t>
  </si>
  <si>
    <t>伊丹</t>
  </si>
  <si>
    <t>緑ヶ丘</t>
  </si>
  <si>
    <t>ＩＢサークル</t>
  </si>
  <si>
    <t>宝塚</t>
  </si>
  <si>
    <t>芦屋</t>
  </si>
  <si>
    <t>クリッパーズ</t>
  </si>
  <si>
    <t>三田サフィニア</t>
  </si>
  <si>
    <t>きっぴーず</t>
  </si>
  <si>
    <t>スワンレディース</t>
  </si>
  <si>
    <t>あい＆あい</t>
  </si>
  <si>
    <t>あくらＢＣ</t>
  </si>
  <si>
    <t>ＡＳＵＮＡＲＯ</t>
  </si>
  <si>
    <t>ＬＡＤＹＢＵＧ</t>
  </si>
  <si>
    <t>県外</t>
    <rPh sb="0" eb="2">
      <t>ケンガイ</t>
    </rPh>
    <phoneticPr fontId="1"/>
  </si>
  <si>
    <t>県内</t>
    <rPh sb="0" eb="2">
      <t>ケンナイ</t>
    </rPh>
    <phoneticPr fontId="1"/>
  </si>
  <si>
    <t>新規</t>
    <rPh sb="0" eb="2">
      <t>シンキ</t>
    </rPh>
    <phoneticPr fontId="1"/>
  </si>
  <si>
    <t>中高選択</t>
    <rPh sb="0" eb="1">
      <t>チュウ</t>
    </rPh>
    <rPh sb="1" eb="2">
      <t>コウ</t>
    </rPh>
    <rPh sb="2" eb="4">
      <t>センタク</t>
    </rPh>
    <phoneticPr fontId="1"/>
  </si>
  <si>
    <t>mail address</t>
    <phoneticPr fontId="1"/>
  </si>
  <si>
    <t>団体名</t>
    <rPh sb="0" eb="2">
      <t>ダンタイ</t>
    </rPh>
    <rPh sb="2" eb="3">
      <t>メイ</t>
    </rPh>
    <phoneticPr fontId="1"/>
  </si>
  <si>
    <t>あーるばどCLUB</t>
    <phoneticPr fontId="1"/>
  </si>
  <si>
    <t>新規は76番に入力してください</t>
    <rPh sb="0" eb="2">
      <t>シンキ</t>
    </rPh>
    <rPh sb="5" eb="6">
      <t>バン</t>
    </rPh>
    <rPh sb="7" eb="9">
      <t>ニュウリョク</t>
    </rPh>
    <phoneticPr fontId="1"/>
  </si>
  <si>
    <t>県立西宮北高等学校</t>
    <rPh sb="0" eb="2">
      <t>ケンリツ</t>
    </rPh>
    <rPh sb="2" eb="4">
      <t>ニシノミヤ</t>
    </rPh>
    <rPh sb="4" eb="5">
      <t>キタ</t>
    </rPh>
    <rPh sb="5" eb="7">
      <t>コウトウ</t>
    </rPh>
    <rPh sb="7" eb="9">
      <t>ガッコウ</t>
    </rPh>
    <phoneticPr fontId="1"/>
  </si>
  <si>
    <t>種目は
選手番号入力で
表示されます</t>
    <rPh sb="0" eb="2">
      <t>シュモク</t>
    </rPh>
    <rPh sb="4" eb="6">
      <t>センシュ</t>
    </rPh>
    <rPh sb="6" eb="8">
      <t>バンゴウ</t>
    </rPh>
    <rPh sb="8" eb="10">
      <t>ニュウリョク</t>
    </rPh>
    <rPh sb="12" eb="14">
      <t>ヒョウジ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</si>
</sst>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 &quot;¥&quot;* #,##0_ ;_ &quot;¥&quot;* \-#,##0_ ;_ &quot;¥&quot;* &quot;-&quot;_ ;_ @_ "/>
    <numFmt numFmtId="176" formatCode="00000000000"/>
    <numFmt numFmtId="177" formatCode="[$-F800]dddd\,\ mmmm\ dd\,\ yyyy"/>
    <numFmt numFmtId="178" formatCode="yyyy&quot;年&quot;m&quot;月&quot;d&quot;日&quot;;@"/>
    <numFmt numFmtId="179" formatCode="yyyy/m/d;@"/>
  </numFmts>
  <fonts count="5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8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sz val="11"/>
      <color rgb="FF00B050"/>
      <name val="ＭＳ Ｐゴシック"/>
      <family val="3"/>
      <charset val="128"/>
    </font>
    <font>
      <sz val="8"/>
      <color rgb="FFFF0000"/>
      <name val="ＭＳ Ｐゴシック"/>
      <family val="3"/>
      <charset val="128"/>
    </font>
    <font>
      <b/>
      <sz val="18"/>
      <color theme="3"/>
      <name val="ＭＳ Ｐゴシック"/>
      <family val="2"/>
      <charset val="128"/>
      <scheme val="major"/>
    </font>
    <font>
      <sz val="11"/>
      <color theme="0"/>
      <name val="ＭＳ Ｐゴシック"/>
      <family val="2"/>
      <charset val="128"/>
      <scheme val="minor"/>
    </font>
    <font>
      <sz val="12"/>
      <color theme="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4"/>
      <color rgb="FF00B050"/>
      <name val="ＭＳ Ｐゴシック"/>
      <family val="3"/>
      <charset val="128"/>
    </font>
    <font>
      <sz val="12"/>
      <color rgb="FF00B050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9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z val="12"/>
      <color theme="0"/>
      <name val="ＭＳ Ｐゴシック"/>
      <family val="3"/>
      <charset val="128"/>
      <scheme val="minor"/>
    </font>
    <font>
      <b/>
      <sz val="16"/>
      <name val="ＭＳ Ｐゴシック"/>
      <family val="3"/>
      <charset val="128"/>
    </font>
    <font>
      <sz val="16"/>
      <color theme="1"/>
      <name val="ＭＳ Ｐゴシック"/>
      <family val="2"/>
      <charset val="128"/>
      <scheme val="minor"/>
    </font>
    <font>
      <sz val="16"/>
      <color theme="0"/>
      <name val="ＭＳ Ｐゴシック"/>
      <family val="3"/>
      <charset val="128"/>
      <scheme val="minor"/>
    </font>
    <font>
      <sz val="11"/>
      <color rgb="FF0070C0"/>
      <name val="ＭＳ Ｐゴシック"/>
      <family val="3"/>
      <charset val="128"/>
    </font>
    <font>
      <sz val="12"/>
      <color theme="5" tint="-0.499984740745262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  <font>
      <sz val="18"/>
      <color rgb="FFFF0000"/>
      <name val="ＭＳ Ｐゴシック"/>
      <family val="3"/>
      <charset val="128"/>
    </font>
    <font>
      <b/>
      <sz val="14"/>
      <color theme="0"/>
      <name val="ＭＳ Ｐゴシック"/>
      <family val="3"/>
      <charset val="128"/>
    </font>
    <font>
      <sz val="10"/>
      <color theme="0"/>
      <name val="ＭＳ Ｐゴシック"/>
      <family val="3"/>
      <charset val="128"/>
    </font>
    <font>
      <b/>
      <sz val="14"/>
      <color rgb="FFFF0000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  <font>
      <sz val="18"/>
      <color theme="0"/>
      <name val="ＭＳ Ｐゴシック"/>
      <family val="3"/>
      <charset val="128"/>
    </font>
    <font>
      <sz val="10.5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2"/>
      <color theme="0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b/>
      <sz val="16"/>
      <color rgb="FFFF33CC"/>
      <name val="ＭＳ Ｐゴシック"/>
      <family val="3"/>
      <charset val="128"/>
    </font>
    <font>
      <sz val="14"/>
      <color theme="0"/>
      <name val="ＭＳ Ｐゴシック"/>
      <family val="3"/>
      <charset val="128"/>
    </font>
    <font>
      <sz val="12"/>
      <color theme="0"/>
      <name val="ＭＳ Ｐゴシック"/>
      <family val="2"/>
      <charset val="128"/>
      <scheme val="minor"/>
    </font>
    <font>
      <b/>
      <sz val="12"/>
      <color rgb="FFFF0000"/>
      <name val="ＭＳ Ｐゴシック"/>
      <family val="3"/>
      <charset val="128"/>
    </font>
    <font>
      <b/>
      <sz val="10"/>
      <color rgb="FF00B0F0"/>
      <name val="ＭＳ Ｐゴシック"/>
      <family val="3"/>
      <charset val="128"/>
    </font>
    <font>
      <sz val="11"/>
      <color rgb="FF00B0F0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7"/>
      <color theme="1" tint="0.499984740745262"/>
      <name val="ＭＳ Ｐゴシック"/>
      <family val="3"/>
      <charset val="128"/>
    </font>
    <font>
      <b/>
      <sz val="8"/>
      <name val="ＭＳ Ｐゴシック"/>
      <family val="3"/>
      <charset val="128"/>
    </font>
    <font>
      <sz val="12"/>
      <color rgb="FF0070C0"/>
      <name val="ＭＳ Ｐゴシック"/>
      <family val="3"/>
      <charset val="128"/>
    </font>
  </fonts>
  <fills count="1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B3FDB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33CC"/>
        <bgColor indexed="64"/>
      </patternFill>
    </fill>
  </fills>
  <borders count="10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/>
      <top/>
      <bottom/>
      <diagonal/>
    </border>
    <border>
      <left/>
      <right style="thick">
        <color rgb="FFFF0000"/>
      </right>
      <top/>
      <bottom/>
      <diagonal/>
    </border>
    <border>
      <left style="thin">
        <color auto="1"/>
      </left>
      <right style="thick">
        <color rgb="FFFF0000"/>
      </right>
      <top style="medium">
        <color auto="1"/>
      </top>
      <bottom style="thin">
        <color auto="1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thick">
        <color rgb="FFFF0000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DashDotDot">
        <color indexed="64"/>
      </right>
      <top style="mediumDashDotDot">
        <color indexed="64"/>
      </top>
      <bottom/>
      <diagonal/>
    </border>
    <border>
      <left/>
      <right style="mediumDashDotDot">
        <color indexed="64"/>
      </right>
      <top/>
      <bottom/>
      <diagonal/>
    </border>
    <border>
      <left/>
      <right style="mediumDashDotDot">
        <color indexed="64"/>
      </right>
      <top/>
      <bottom style="mediumDashDotDot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ck">
        <color rgb="FFFF0000"/>
      </bottom>
      <diagonal/>
    </border>
    <border>
      <left/>
      <right style="thin">
        <color indexed="64"/>
      </right>
      <top style="thin">
        <color indexed="64"/>
      </top>
      <bottom style="thick">
        <color rgb="FFFF0000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</borders>
  <cellStyleXfs count="5">
    <xf numFmtId="0" fontId="0" fillId="0" borderId="0">
      <alignment vertical="center"/>
    </xf>
    <xf numFmtId="0" fontId="4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5" fillId="0" borderId="0"/>
  </cellStyleXfs>
  <cellXfs count="359">
    <xf numFmtId="0" fontId="0" fillId="0" borderId="0" xfId="0">
      <alignment vertical="center"/>
    </xf>
    <xf numFmtId="0" fontId="6" fillId="3" borderId="2" xfId="0" applyFont="1" applyFill="1" applyBorder="1" applyAlignment="1" applyProtection="1">
      <alignment horizontal="left" vertical="center" shrinkToFit="1"/>
      <protection locked="0"/>
    </xf>
    <xf numFmtId="0" fontId="6" fillId="3" borderId="4" xfId="0" applyFont="1" applyFill="1" applyBorder="1" applyAlignment="1" applyProtection="1">
      <alignment horizontal="left" vertical="center" shrinkToFit="1"/>
      <protection locked="0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3" borderId="8" xfId="0" applyFont="1" applyFill="1" applyBorder="1" applyAlignment="1" applyProtection="1">
      <alignment horizontal="left" vertical="center" shrinkToFit="1"/>
      <protection locked="0"/>
    </xf>
    <xf numFmtId="0" fontId="10" fillId="2" borderId="30" xfId="0" applyFont="1" applyFill="1" applyBorder="1" applyAlignment="1" applyProtection="1">
      <alignment horizontal="center" vertical="center"/>
      <protection locked="0"/>
    </xf>
    <xf numFmtId="0" fontId="6" fillId="0" borderId="33" xfId="0" applyFont="1" applyBorder="1" applyAlignment="1">
      <alignment horizontal="center" vertical="center" shrinkToFit="1"/>
    </xf>
    <xf numFmtId="0" fontId="6" fillId="0" borderId="33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1" fillId="3" borderId="29" xfId="0" applyFont="1" applyFill="1" applyBorder="1" applyAlignment="1" applyProtection="1">
      <alignment horizontal="center" vertical="center"/>
      <protection locked="0"/>
    </xf>
    <xf numFmtId="0" fontId="11" fillId="3" borderId="32" xfId="0" applyFont="1" applyFill="1" applyBorder="1" applyAlignment="1" applyProtection="1">
      <alignment horizontal="center" vertical="center"/>
      <protection locked="0"/>
    </xf>
    <xf numFmtId="0" fontId="4" fillId="0" borderId="5" xfId="0" applyFont="1" applyBorder="1">
      <alignment vertical="center"/>
    </xf>
    <xf numFmtId="0" fontId="17" fillId="0" borderId="0" xfId="0" applyFont="1">
      <alignment vertical="center"/>
    </xf>
    <xf numFmtId="0" fontId="5" fillId="0" borderId="0" xfId="0" applyFont="1" applyAlignment="1" applyProtection="1">
      <alignment horizontal="center" vertical="center"/>
      <protection locked="0"/>
    </xf>
    <xf numFmtId="0" fontId="20" fillId="3" borderId="44" xfId="0" applyFont="1" applyFill="1" applyBorder="1" applyAlignment="1" applyProtection="1">
      <alignment horizontal="center" vertical="top"/>
      <protection locked="0"/>
    </xf>
    <xf numFmtId="0" fontId="4" fillId="0" borderId="13" xfId="0" applyFont="1" applyBorder="1" applyAlignment="1">
      <alignment horizontal="left" vertical="center"/>
    </xf>
    <xf numFmtId="0" fontId="15" fillId="0" borderId="13" xfId="0" applyFont="1" applyBorder="1" applyAlignment="1">
      <alignment horizontal="center" vertical="center"/>
    </xf>
    <xf numFmtId="0" fontId="15" fillId="0" borderId="13" xfId="0" applyFont="1" applyBorder="1" applyAlignment="1" applyProtection="1">
      <alignment horizontal="center" vertical="center" shrinkToFit="1"/>
      <protection locked="0"/>
    </xf>
    <xf numFmtId="0" fontId="15" fillId="0" borderId="0" xfId="0" applyFont="1" applyAlignment="1">
      <alignment horizontal="center" vertical="center"/>
    </xf>
    <xf numFmtId="0" fontId="15" fillId="0" borderId="0" xfId="0" applyFont="1" applyAlignment="1" applyProtection="1">
      <alignment horizontal="center" vertical="center" shrinkToFit="1"/>
      <protection locked="0"/>
    </xf>
    <xf numFmtId="0" fontId="5" fillId="0" borderId="0" xfId="0" applyFont="1" applyProtection="1">
      <alignment vertical="center"/>
      <protection locked="0"/>
    </xf>
    <xf numFmtId="0" fontId="4" fillId="0" borderId="15" xfId="0" applyFont="1" applyBorder="1" applyAlignment="1">
      <alignment horizontal="distributed" vertical="center" wrapText="1"/>
    </xf>
    <xf numFmtId="0" fontId="4" fillId="0" borderId="35" xfId="0" applyFont="1" applyBorder="1" applyAlignment="1">
      <alignment horizontal="distributed" vertical="center" wrapText="1"/>
    </xf>
    <xf numFmtId="0" fontId="8" fillId="0" borderId="2" xfId="0" applyFont="1" applyBorder="1" applyAlignment="1">
      <alignment horizontal="center" vertical="center" shrinkToFit="1"/>
    </xf>
    <xf numFmtId="0" fontId="8" fillId="0" borderId="6" xfId="0" applyFont="1" applyBorder="1" applyAlignment="1">
      <alignment horizontal="center" vertical="center"/>
    </xf>
    <xf numFmtId="0" fontId="24" fillId="0" borderId="0" xfId="0" applyFont="1" applyAlignment="1" applyProtection="1">
      <alignment horizontal="center"/>
      <protection locked="0"/>
    </xf>
    <xf numFmtId="0" fontId="21" fillId="3" borderId="48" xfId="0" applyFont="1" applyFill="1" applyBorder="1" applyAlignment="1" applyProtection="1">
      <alignment horizontal="center" vertical="center"/>
      <protection locked="0"/>
    </xf>
    <xf numFmtId="0" fontId="21" fillId="3" borderId="1" xfId="0" applyFont="1" applyFill="1" applyBorder="1" applyAlignment="1" applyProtection="1">
      <alignment horizontal="center" vertical="center"/>
      <protection locked="0"/>
    </xf>
    <xf numFmtId="0" fontId="21" fillId="3" borderId="25" xfId="0" applyFont="1" applyFill="1" applyBorder="1" applyAlignment="1" applyProtection="1">
      <alignment horizontal="center" vertical="center"/>
      <protection locked="0"/>
    </xf>
    <xf numFmtId="0" fontId="7" fillId="3" borderId="4" xfId="0" applyFont="1" applyFill="1" applyBorder="1" applyAlignment="1" applyProtection="1">
      <alignment horizontal="center" vertical="center" shrinkToFit="1"/>
      <protection locked="0"/>
    </xf>
    <xf numFmtId="0" fontId="7" fillId="3" borderId="2" xfId="0" applyFont="1" applyFill="1" applyBorder="1" applyAlignment="1" applyProtection="1">
      <alignment horizontal="center" vertical="center" shrinkToFit="1"/>
      <protection locked="0"/>
    </xf>
    <xf numFmtId="0" fontId="7" fillId="3" borderId="8" xfId="0" applyFont="1" applyFill="1" applyBorder="1" applyAlignment="1" applyProtection="1">
      <alignment horizontal="center" vertical="center" shrinkToFit="1"/>
      <protection locked="0"/>
    </xf>
    <xf numFmtId="0" fontId="0" fillId="0" borderId="0" xfId="0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14" fillId="6" borderId="0" xfId="0" applyFont="1" applyFill="1" applyAlignment="1" applyProtection="1">
      <alignment horizontal="center" vertical="center"/>
      <protection locked="0"/>
    </xf>
    <xf numFmtId="0" fontId="14" fillId="6" borderId="0" xfId="0" applyFont="1" applyFill="1">
      <alignment vertical="center"/>
    </xf>
    <xf numFmtId="0" fontId="14" fillId="6" borderId="0" xfId="0" applyFont="1" applyFill="1" applyAlignment="1">
      <alignment horizontal="center" vertical="center"/>
    </xf>
    <xf numFmtId="0" fontId="14" fillId="6" borderId="0" xfId="0" applyFont="1" applyFill="1" applyAlignment="1">
      <alignment vertical="center" shrinkToFit="1"/>
    </xf>
    <xf numFmtId="0" fontId="6" fillId="3" borderId="37" xfId="0" applyFont="1" applyFill="1" applyBorder="1" applyAlignment="1" applyProtection="1">
      <alignment horizontal="left" vertical="center" shrinkToFit="1"/>
      <protection locked="0"/>
    </xf>
    <xf numFmtId="0" fontId="14" fillId="8" borderId="0" xfId="0" applyFont="1" applyFill="1">
      <alignment vertical="center"/>
    </xf>
    <xf numFmtId="0" fontId="14" fillId="4" borderId="0" xfId="0" applyFont="1" applyFill="1" applyAlignment="1" applyProtection="1">
      <alignment vertical="center" shrinkToFit="1"/>
      <protection locked="0"/>
    </xf>
    <xf numFmtId="0" fontId="0" fillId="0" borderId="0" xfId="0" applyAlignment="1" applyProtection="1">
      <alignment vertical="center" shrinkToFit="1"/>
      <protection locked="0"/>
    </xf>
    <xf numFmtId="0" fontId="26" fillId="4" borderId="0" xfId="0" applyFont="1" applyFill="1" applyAlignment="1">
      <alignment vertical="center" shrinkToFit="1"/>
    </xf>
    <xf numFmtId="0" fontId="0" fillId="6" borderId="0" xfId="0" applyFill="1" applyProtection="1">
      <alignment vertical="center"/>
      <protection locked="0"/>
    </xf>
    <xf numFmtId="0" fontId="4" fillId="0" borderId="49" xfId="0" applyFont="1" applyBorder="1" applyAlignment="1">
      <alignment horizontal="center" vertical="center" shrinkToFit="1"/>
    </xf>
    <xf numFmtId="0" fontId="6" fillId="0" borderId="34" xfId="0" applyFont="1" applyBorder="1" applyAlignment="1">
      <alignment horizontal="center" vertical="center" shrinkToFit="1"/>
    </xf>
    <xf numFmtId="0" fontId="10" fillId="2" borderId="31" xfId="0" applyFont="1" applyFill="1" applyBorder="1" applyAlignment="1" applyProtection="1">
      <alignment horizontal="center" vertical="center" shrinkToFit="1"/>
      <protection locked="0"/>
    </xf>
    <xf numFmtId="0" fontId="28" fillId="0" borderId="0" xfId="0" applyFont="1">
      <alignment vertical="center"/>
    </xf>
    <xf numFmtId="14" fontId="7" fillId="3" borderId="28" xfId="0" applyNumberFormat="1" applyFont="1" applyFill="1" applyBorder="1" applyAlignment="1" applyProtection="1">
      <alignment horizontal="center" vertical="center" shrinkToFit="1"/>
      <protection locked="0"/>
    </xf>
    <xf numFmtId="14" fontId="7" fillId="3" borderId="6" xfId="0" applyNumberFormat="1" applyFont="1" applyFill="1" applyBorder="1" applyAlignment="1" applyProtection="1">
      <alignment horizontal="center" vertical="center" shrinkToFit="1"/>
      <protection locked="0"/>
    </xf>
    <xf numFmtId="14" fontId="7" fillId="3" borderId="9" xfId="0" applyNumberFormat="1" applyFont="1" applyFill="1" applyBorder="1" applyAlignment="1" applyProtection="1">
      <alignment horizontal="center" vertical="center" shrinkToFit="1"/>
      <protection locked="0"/>
    </xf>
    <xf numFmtId="0" fontId="4" fillId="0" borderId="27" xfId="0" applyFont="1" applyBorder="1" applyAlignment="1">
      <alignment horizontal="center" vertical="center"/>
    </xf>
    <xf numFmtId="0" fontId="4" fillId="0" borderId="54" xfId="0" applyFont="1" applyBorder="1" applyAlignment="1">
      <alignment horizontal="left" vertical="center"/>
    </xf>
    <xf numFmtId="0" fontId="18" fillId="7" borderId="29" xfId="0" applyFont="1" applyFill="1" applyBorder="1" applyAlignment="1">
      <alignment horizontal="center" vertical="center"/>
    </xf>
    <xf numFmtId="0" fontId="18" fillId="7" borderId="56" xfId="0" applyFont="1" applyFill="1" applyBorder="1" applyAlignment="1">
      <alignment horizontal="center" vertical="center"/>
    </xf>
    <xf numFmtId="0" fontId="4" fillId="0" borderId="0" xfId="0" applyFont="1" applyAlignment="1">
      <alignment vertical="center" shrinkToFit="1"/>
    </xf>
    <xf numFmtId="0" fontId="6" fillId="0" borderId="0" xfId="0" applyFont="1" applyProtection="1">
      <alignment vertical="center"/>
      <protection locked="0"/>
    </xf>
    <xf numFmtId="0" fontId="8" fillId="0" borderId="0" xfId="0" applyFont="1" applyAlignment="1">
      <alignment horizontal="center" vertical="center"/>
    </xf>
    <xf numFmtId="42" fontId="6" fillId="0" borderId="0" xfId="0" applyNumberFormat="1" applyFont="1">
      <alignment vertical="center"/>
    </xf>
    <xf numFmtId="0" fontId="18" fillId="7" borderId="32" xfId="0" applyFont="1" applyFill="1" applyBorder="1" applyAlignment="1">
      <alignment horizontal="center" vertical="center"/>
    </xf>
    <xf numFmtId="0" fontId="15" fillId="7" borderId="44" xfId="0" applyFont="1" applyFill="1" applyBorder="1" applyAlignment="1">
      <alignment horizontal="center" vertical="center" shrinkToFit="1"/>
    </xf>
    <xf numFmtId="0" fontId="15" fillId="7" borderId="22" xfId="0" applyFont="1" applyFill="1" applyBorder="1" applyAlignment="1">
      <alignment horizontal="center" vertical="center" shrinkToFit="1"/>
    </xf>
    <xf numFmtId="0" fontId="15" fillId="7" borderId="41" xfId="0" applyFont="1" applyFill="1" applyBorder="1" applyAlignment="1">
      <alignment horizontal="center" vertical="center" shrinkToFit="1"/>
    </xf>
    <xf numFmtId="0" fontId="8" fillId="0" borderId="5" xfId="0" applyFont="1" applyBorder="1" applyAlignment="1" applyProtection="1">
      <alignment horizontal="center" vertical="center"/>
      <protection hidden="1"/>
    </xf>
    <xf numFmtId="0" fontId="6" fillId="0" borderId="2" xfId="0" applyFont="1" applyBorder="1" applyAlignment="1" applyProtection="1">
      <alignment vertical="center" shrinkToFit="1"/>
      <protection hidden="1"/>
    </xf>
    <xf numFmtId="42" fontId="6" fillId="0" borderId="6" xfId="0" applyNumberFormat="1" applyFont="1" applyBorder="1" applyProtection="1">
      <alignment vertical="center"/>
      <protection hidden="1"/>
    </xf>
    <xf numFmtId="0" fontId="8" fillId="0" borderId="47" xfId="0" applyFont="1" applyBorder="1" applyAlignment="1" applyProtection="1">
      <alignment horizontal="center" vertical="center"/>
      <protection hidden="1"/>
    </xf>
    <xf numFmtId="0" fontId="4" fillId="0" borderId="50" xfId="0" applyFont="1" applyBorder="1" applyProtection="1">
      <alignment vertical="center"/>
      <protection hidden="1"/>
    </xf>
    <xf numFmtId="0" fontId="4" fillId="0" borderId="31" xfId="0" applyFont="1" applyBorder="1" applyAlignment="1" applyProtection="1">
      <alignment vertical="center" shrinkToFit="1"/>
      <protection hidden="1"/>
    </xf>
    <xf numFmtId="0" fontId="4" fillId="0" borderId="51" xfId="0" applyFont="1" applyBorder="1" applyProtection="1">
      <alignment vertical="center"/>
      <protection hidden="1"/>
    </xf>
    <xf numFmtId="0" fontId="4" fillId="0" borderId="34" xfId="0" applyFont="1" applyBorder="1" applyAlignment="1" applyProtection="1">
      <alignment vertical="center" shrinkToFit="1"/>
      <protection hidden="1"/>
    </xf>
    <xf numFmtId="0" fontId="4" fillId="0" borderId="52" xfId="0" applyFont="1" applyBorder="1" applyProtection="1">
      <alignment vertical="center"/>
      <protection hidden="1"/>
    </xf>
    <xf numFmtId="0" fontId="4" fillId="0" borderId="28" xfId="0" applyFont="1" applyBorder="1" applyAlignment="1" applyProtection="1">
      <alignment horizontal="left" vertical="center"/>
      <protection hidden="1"/>
    </xf>
    <xf numFmtId="0" fontId="4" fillId="0" borderId="6" xfId="0" applyFont="1" applyBorder="1" applyAlignment="1" applyProtection="1">
      <alignment horizontal="left" vertical="center"/>
      <protection hidden="1"/>
    </xf>
    <xf numFmtId="0" fontId="4" fillId="0" borderId="9" xfId="0" applyFont="1" applyBorder="1" applyAlignment="1" applyProtection="1">
      <alignment horizontal="left" vertical="center"/>
      <protection hidden="1"/>
    </xf>
    <xf numFmtId="0" fontId="6" fillId="0" borderId="2" xfId="0" applyFont="1" applyBorder="1" applyAlignment="1" applyProtection="1">
      <alignment horizontal="right" vertical="center" shrinkToFit="1"/>
      <protection hidden="1"/>
    </xf>
    <xf numFmtId="0" fontId="6" fillId="0" borderId="3" xfId="0" applyFont="1" applyBorder="1" applyAlignment="1" applyProtection="1">
      <alignment horizontal="center" vertical="center" shrinkToFit="1"/>
      <protection hidden="1"/>
    </xf>
    <xf numFmtId="0" fontId="6" fillId="0" borderId="5" xfId="0" applyFont="1" applyBorder="1" applyAlignment="1" applyProtection="1">
      <alignment horizontal="center" vertical="center" shrinkToFit="1"/>
      <protection hidden="1"/>
    </xf>
    <xf numFmtId="0" fontId="6" fillId="0" borderId="7" xfId="0" applyFont="1" applyBorder="1" applyAlignment="1" applyProtection="1">
      <alignment horizontal="center" vertical="center" shrinkToFit="1"/>
      <protection hidden="1"/>
    </xf>
    <xf numFmtId="0" fontId="34" fillId="0" borderId="0" xfId="0" applyFont="1">
      <alignment vertical="center"/>
    </xf>
    <xf numFmtId="0" fontId="6" fillId="0" borderId="2" xfId="0" applyFont="1" applyBorder="1" applyProtection="1">
      <alignment vertical="center"/>
      <protection hidden="1"/>
    </xf>
    <xf numFmtId="0" fontId="8" fillId="0" borderId="0" xfId="0" applyFont="1">
      <alignment vertical="center"/>
    </xf>
    <xf numFmtId="0" fontId="8" fillId="0" borderId="0" xfId="0" applyFont="1" applyAlignment="1">
      <alignment horizontal="left" vertical="center"/>
    </xf>
    <xf numFmtId="42" fontId="0" fillId="0" borderId="0" xfId="0" applyNumberFormat="1" applyProtection="1">
      <alignment vertical="center"/>
      <protection locked="0"/>
    </xf>
    <xf numFmtId="0" fontId="31" fillId="0" borderId="31" xfId="0" applyFont="1" applyBorder="1" applyAlignment="1" applyProtection="1">
      <alignment vertical="center" shrinkToFit="1"/>
      <protection locked="0"/>
    </xf>
    <xf numFmtId="0" fontId="31" fillId="0" borderId="57" xfId="0" applyFont="1" applyBorder="1" applyAlignment="1" applyProtection="1">
      <alignment vertical="center" shrinkToFit="1"/>
      <protection locked="0"/>
    </xf>
    <xf numFmtId="0" fontId="16" fillId="5" borderId="0" xfId="0" applyFont="1" applyFill="1" applyAlignment="1">
      <alignment horizontal="center" vertical="center"/>
    </xf>
    <xf numFmtId="0" fontId="8" fillId="0" borderId="0" xfId="0" applyFont="1" applyAlignment="1" applyProtection="1">
      <alignment horizontal="center" vertical="center"/>
      <protection locked="0" hidden="1"/>
    </xf>
    <xf numFmtId="0" fontId="5" fillId="6" borderId="24" xfId="0" applyFont="1" applyFill="1" applyBorder="1" applyAlignment="1" applyProtection="1">
      <alignment horizontal="center" vertical="center"/>
      <protection locked="0"/>
    </xf>
    <xf numFmtId="0" fontId="38" fillId="4" borderId="0" xfId="0" applyFont="1" applyFill="1" applyAlignment="1">
      <alignment horizontal="center" vertical="center"/>
    </xf>
    <xf numFmtId="0" fontId="6" fillId="5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14" fontId="7" fillId="3" borderId="22" xfId="0" applyNumberFormat="1" applyFont="1" applyFill="1" applyBorder="1" applyAlignment="1" applyProtection="1">
      <alignment horizontal="center" vertical="center" shrinkToFit="1"/>
      <protection locked="0"/>
    </xf>
    <xf numFmtId="14" fontId="7" fillId="3" borderId="41" xfId="0" applyNumberFormat="1" applyFont="1" applyFill="1" applyBorder="1" applyAlignment="1" applyProtection="1">
      <alignment horizontal="center" vertical="center" shrinkToFit="1"/>
      <protection locked="0"/>
    </xf>
    <xf numFmtId="0" fontId="4" fillId="0" borderId="0" xfId="0" applyFont="1" applyAlignment="1" applyProtection="1">
      <alignment horizontal="center" vertical="center" shrinkToFit="1"/>
      <protection hidden="1"/>
    </xf>
    <xf numFmtId="0" fontId="16" fillId="0" borderId="0" xfId="0" applyFont="1" applyAlignment="1">
      <alignment horizontal="center" vertical="center"/>
    </xf>
    <xf numFmtId="0" fontId="6" fillId="0" borderId="0" xfId="0" applyFont="1" applyAlignment="1" applyProtection="1">
      <alignment horizontal="right" vertical="center" shrinkToFit="1"/>
      <protection hidden="1"/>
    </xf>
    <xf numFmtId="42" fontId="6" fillId="0" borderId="75" xfId="0" applyNumberFormat="1" applyFont="1" applyBorder="1" applyAlignment="1">
      <alignment horizontal="center" vertical="center"/>
    </xf>
    <xf numFmtId="42" fontId="6" fillId="0" borderId="77" xfId="0" applyNumberFormat="1" applyFont="1" applyBorder="1" applyProtection="1">
      <alignment vertical="center"/>
      <protection hidden="1"/>
    </xf>
    <xf numFmtId="42" fontId="6" fillId="0" borderId="79" xfId="0" applyNumberFormat="1" applyFont="1" applyBorder="1" applyProtection="1">
      <alignment vertical="center"/>
      <protection hidden="1"/>
    </xf>
    <xf numFmtId="0" fontId="6" fillId="0" borderId="0" xfId="0" applyFont="1" applyAlignment="1">
      <alignment vertical="top" wrapText="1"/>
    </xf>
    <xf numFmtId="0" fontId="6" fillId="0" borderId="74" xfId="0" applyFont="1" applyBorder="1" applyAlignment="1">
      <alignment vertical="top" wrapText="1"/>
    </xf>
    <xf numFmtId="0" fontId="6" fillId="0" borderId="82" xfId="0" applyFont="1" applyBorder="1" applyProtection="1">
      <alignment vertical="center"/>
      <protection hidden="1"/>
    </xf>
    <xf numFmtId="0" fontId="6" fillId="0" borderId="82" xfId="0" applyFont="1" applyBorder="1" applyAlignment="1" applyProtection="1">
      <alignment horizontal="right" vertical="center" shrinkToFit="1"/>
      <protection hidden="1"/>
    </xf>
    <xf numFmtId="42" fontId="6" fillId="0" borderId="83" xfId="0" applyNumberFormat="1" applyFont="1" applyBorder="1" applyProtection="1">
      <alignment vertical="center"/>
      <protection hidden="1"/>
    </xf>
    <xf numFmtId="0" fontId="6" fillId="0" borderId="67" xfId="0" applyFont="1" applyBorder="1" applyAlignment="1">
      <alignment horizontal="right" vertical="center"/>
    </xf>
    <xf numFmtId="0" fontId="6" fillId="0" borderId="67" xfId="0" applyFont="1" applyBorder="1" applyAlignment="1" applyProtection="1">
      <alignment horizontal="right" vertical="center"/>
      <protection hidden="1"/>
    </xf>
    <xf numFmtId="42" fontId="4" fillId="0" borderId="85" xfId="0" applyNumberFormat="1" applyFont="1" applyBorder="1" applyAlignment="1">
      <alignment horizontal="right" vertical="center"/>
    </xf>
    <xf numFmtId="42" fontId="6" fillId="0" borderId="85" xfId="0" applyNumberFormat="1" applyFont="1" applyBorder="1" applyAlignment="1" applyProtection="1">
      <alignment horizontal="right" vertical="center"/>
      <protection hidden="1"/>
    </xf>
    <xf numFmtId="42" fontId="10" fillId="0" borderId="85" xfId="0" applyNumberFormat="1" applyFont="1" applyBorder="1" applyAlignment="1" applyProtection="1">
      <alignment horizontal="right" vertical="center"/>
      <protection hidden="1"/>
    </xf>
    <xf numFmtId="42" fontId="42" fillId="7" borderId="85" xfId="0" applyNumberFormat="1" applyFont="1" applyFill="1" applyBorder="1" applyAlignment="1" applyProtection="1">
      <alignment horizontal="right" vertical="center"/>
      <protection hidden="1"/>
    </xf>
    <xf numFmtId="178" fontId="0" fillId="0" borderId="0" xfId="0" applyNumberFormat="1" applyProtection="1">
      <alignment vertical="center"/>
      <protection locked="0"/>
    </xf>
    <xf numFmtId="0" fontId="6" fillId="3" borderId="81" xfId="0" applyFont="1" applyFill="1" applyBorder="1" applyAlignment="1" applyProtection="1">
      <alignment horizontal="center" vertical="center"/>
      <protection locked="0"/>
    </xf>
    <xf numFmtId="0" fontId="6" fillId="3" borderId="76" xfId="0" applyFont="1" applyFill="1" applyBorder="1" applyAlignment="1" applyProtection="1">
      <alignment horizontal="center" vertical="center"/>
      <protection locked="0"/>
    </xf>
    <xf numFmtId="0" fontId="6" fillId="3" borderId="78" xfId="0" applyFont="1" applyFill="1" applyBorder="1" applyAlignment="1" applyProtection="1">
      <alignment horizontal="center" vertical="center"/>
      <protection locked="0"/>
    </xf>
    <xf numFmtId="0" fontId="9" fillId="0" borderId="24" xfId="0" applyFont="1" applyBorder="1" applyProtection="1">
      <alignment vertical="center"/>
      <protection locked="0"/>
    </xf>
    <xf numFmtId="0" fontId="4" fillId="0" borderId="40" xfId="0" applyFont="1" applyBorder="1">
      <alignment vertical="center"/>
    </xf>
    <xf numFmtId="0" fontId="4" fillId="0" borderId="22" xfId="0" applyFont="1" applyBorder="1">
      <alignment vertical="center"/>
    </xf>
    <xf numFmtId="0" fontId="18" fillId="12" borderId="86" xfId="0" applyFont="1" applyFill="1" applyBorder="1" applyAlignment="1">
      <alignment horizontal="center" vertical="center"/>
    </xf>
    <xf numFmtId="0" fontId="18" fillId="12" borderId="87" xfId="0" applyFont="1" applyFill="1" applyBorder="1" applyAlignment="1">
      <alignment horizontal="center" vertical="center"/>
    </xf>
    <xf numFmtId="0" fontId="18" fillId="12" borderId="88" xfId="0" applyFont="1" applyFill="1" applyBorder="1" applyAlignment="1">
      <alignment horizontal="center" vertical="center"/>
    </xf>
    <xf numFmtId="0" fontId="11" fillId="0" borderId="13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Protection="1">
      <alignment vertical="center"/>
      <protection hidden="1"/>
    </xf>
    <xf numFmtId="0" fontId="11" fillId="0" borderId="0" xfId="0" applyFont="1" applyAlignment="1" applyProtection="1">
      <alignment horizontal="center" vertical="center"/>
      <protection locked="0"/>
    </xf>
    <xf numFmtId="0" fontId="4" fillId="0" borderId="0" xfId="0" applyFont="1" applyProtection="1">
      <alignment vertical="center"/>
      <protection hidden="1"/>
    </xf>
    <xf numFmtId="0" fontId="4" fillId="0" borderId="0" xfId="0" applyFont="1" applyAlignment="1" applyProtection="1">
      <alignment vertical="center" shrinkToFit="1"/>
      <protection hidden="1"/>
    </xf>
    <xf numFmtId="0" fontId="3" fillId="0" borderId="0" xfId="0" applyFont="1" applyProtection="1">
      <alignment vertical="center"/>
      <protection locked="0"/>
    </xf>
    <xf numFmtId="0" fontId="17" fillId="0" borderId="0" xfId="0" applyFont="1" applyProtection="1">
      <alignment vertical="center"/>
      <protection locked="0"/>
    </xf>
    <xf numFmtId="0" fontId="3" fillId="0" borderId="13" xfId="0" applyFont="1" applyBorder="1" applyProtection="1">
      <alignment vertical="center"/>
      <protection locked="0"/>
    </xf>
    <xf numFmtId="0" fontId="17" fillId="0" borderId="13" xfId="0" applyFont="1" applyBorder="1" applyProtection="1">
      <alignment vertical="center"/>
      <protection locked="0"/>
    </xf>
    <xf numFmtId="0" fontId="4" fillId="0" borderId="0" xfId="0" applyFont="1" applyAlignment="1">
      <alignment textRotation="255"/>
    </xf>
    <xf numFmtId="0" fontId="18" fillId="4" borderId="0" xfId="0" applyFont="1" applyFill="1">
      <alignment vertical="center"/>
    </xf>
    <xf numFmtId="0" fontId="45" fillId="4" borderId="0" xfId="0" applyFont="1" applyFill="1">
      <alignment vertical="center"/>
    </xf>
    <xf numFmtId="0" fontId="8" fillId="0" borderId="0" xfId="0" applyFont="1" applyAlignment="1" applyProtection="1">
      <alignment horizontal="center" vertical="center"/>
      <protection hidden="1"/>
    </xf>
    <xf numFmtId="0" fontId="6" fillId="0" borderId="0" xfId="0" applyFont="1" applyProtection="1">
      <alignment vertical="center"/>
      <protection hidden="1"/>
    </xf>
    <xf numFmtId="42" fontId="6" fillId="0" borderId="0" xfId="0" applyNumberFormat="1" applyFont="1" applyProtection="1">
      <alignment vertical="center"/>
      <protection hidden="1"/>
    </xf>
    <xf numFmtId="0" fontId="19" fillId="0" borderId="0" xfId="0" applyFont="1">
      <alignment vertical="center"/>
    </xf>
    <xf numFmtId="0" fontId="22" fillId="0" borderId="0" xfId="0" applyFont="1">
      <alignment vertical="center"/>
    </xf>
    <xf numFmtId="0" fontId="8" fillId="0" borderId="0" xfId="0" applyFont="1" applyProtection="1">
      <alignment vertical="center"/>
      <protection hidden="1"/>
    </xf>
    <xf numFmtId="0" fontId="8" fillId="0" borderId="0" xfId="0" applyFont="1" applyAlignment="1">
      <alignment horizontal="center" vertical="center" shrinkToFit="1"/>
    </xf>
    <xf numFmtId="0" fontId="4" fillId="0" borderId="0" xfId="0" applyFont="1" applyAlignment="1" applyProtection="1">
      <alignment horizontal="center" vertical="center"/>
      <protection hidden="1"/>
    </xf>
    <xf numFmtId="0" fontId="42" fillId="0" borderId="0" xfId="0" applyFont="1" applyProtection="1">
      <alignment vertical="center"/>
      <protection hidden="1"/>
    </xf>
    <xf numFmtId="42" fontId="42" fillId="0" borderId="0" xfId="0" applyNumberFormat="1" applyFont="1" applyProtection="1">
      <alignment vertical="center"/>
      <protection hidden="1"/>
    </xf>
    <xf numFmtId="0" fontId="42" fillId="0" borderId="0" xfId="0" applyFont="1">
      <alignment vertical="center"/>
    </xf>
    <xf numFmtId="42" fontId="42" fillId="0" borderId="0" xfId="0" applyNumberFormat="1" applyFont="1" applyAlignment="1">
      <alignment vertical="center" shrinkToFit="1"/>
    </xf>
    <xf numFmtId="0" fontId="5" fillId="0" borderId="58" xfId="0" applyFont="1" applyBorder="1" applyProtection="1">
      <alignment vertical="center"/>
      <protection locked="0"/>
    </xf>
    <xf numFmtId="0" fontId="5" fillId="0" borderId="0" xfId="0" applyFont="1" applyAlignment="1" applyProtection="1">
      <alignment vertical="center" shrinkToFit="1"/>
      <protection hidden="1"/>
    </xf>
    <xf numFmtId="179" fontId="0" fillId="0" borderId="0" xfId="0" applyNumberFormat="1" applyProtection="1">
      <alignment vertical="center"/>
      <protection locked="0"/>
    </xf>
    <xf numFmtId="0" fontId="4" fillId="0" borderId="30" xfId="0" applyFont="1" applyBorder="1" applyProtection="1">
      <alignment vertical="center"/>
      <protection hidden="1"/>
    </xf>
    <xf numFmtId="0" fontId="4" fillId="0" borderId="33" xfId="0" applyFont="1" applyBorder="1" applyProtection="1">
      <alignment vertical="center"/>
      <protection hidden="1"/>
    </xf>
    <xf numFmtId="0" fontId="4" fillId="0" borderId="54" xfId="0" applyFont="1" applyBorder="1" applyAlignment="1">
      <alignment horizontal="right" vertical="center"/>
    </xf>
    <xf numFmtId="0" fontId="31" fillId="0" borderId="34" xfId="0" applyFont="1" applyBorder="1" applyAlignment="1" applyProtection="1">
      <alignment vertical="center" shrinkToFit="1"/>
      <protection locked="0"/>
    </xf>
    <xf numFmtId="0" fontId="4" fillId="11" borderId="59" xfId="0" applyFont="1" applyFill="1" applyBorder="1" applyAlignment="1">
      <alignment horizontal="center" vertical="center"/>
    </xf>
    <xf numFmtId="0" fontId="30" fillId="0" borderId="31" xfId="0" applyFont="1" applyBorder="1" applyProtection="1">
      <alignment vertical="center"/>
      <protection locked="0"/>
    </xf>
    <xf numFmtId="0" fontId="30" fillId="0" borderId="57" xfId="0" applyFont="1" applyBorder="1" applyProtection="1">
      <alignment vertical="center"/>
      <protection locked="0"/>
    </xf>
    <xf numFmtId="0" fontId="30" fillId="0" borderId="34" xfId="0" applyFont="1" applyBorder="1" applyProtection="1">
      <alignment vertical="center"/>
      <protection locked="0"/>
    </xf>
    <xf numFmtId="0" fontId="4" fillId="11" borderId="30" xfId="0" applyFont="1" applyFill="1" applyBorder="1" applyAlignment="1">
      <alignment horizontal="center" vertical="center"/>
    </xf>
    <xf numFmtId="0" fontId="4" fillId="11" borderId="33" xfId="0" applyFont="1" applyFill="1" applyBorder="1" applyAlignment="1">
      <alignment horizontal="center" vertical="center"/>
    </xf>
    <xf numFmtId="0" fontId="4" fillId="0" borderId="84" xfId="0" applyFont="1" applyBorder="1" applyAlignment="1">
      <alignment vertical="center" textRotation="255"/>
    </xf>
    <xf numFmtId="0" fontId="30" fillId="0" borderId="85" xfId="0" applyFont="1" applyBorder="1" applyProtection="1">
      <alignment vertical="center"/>
      <protection locked="0"/>
    </xf>
    <xf numFmtId="0" fontId="18" fillId="15" borderId="67" xfId="0" applyFont="1" applyFill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4" fillId="0" borderId="80" xfId="0" applyFont="1" applyBorder="1">
      <alignment vertical="center"/>
    </xf>
    <xf numFmtId="0" fontId="11" fillId="3" borderId="94" xfId="0" applyFont="1" applyFill="1" applyBorder="1" applyAlignment="1" applyProtection="1">
      <alignment horizontal="center" vertical="center"/>
      <protection locked="0"/>
    </xf>
    <xf numFmtId="0" fontId="11" fillId="3" borderId="95" xfId="0" applyFont="1" applyFill="1" applyBorder="1" applyAlignment="1" applyProtection="1">
      <alignment horizontal="center" vertical="center"/>
      <protection locked="0"/>
    </xf>
    <xf numFmtId="0" fontId="4" fillId="0" borderId="94" xfId="0" applyFont="1" applyBorder="1" applyAlignment="1" applyProtection="1">
      <alignment horizontal="center" vertical="center" shrinkToFit="1"/>
      <protection hidden="1"/>
    </xf>
    <xf numFmtId="0" fontId="4" fillId="0" borderId="95" xfId="0" applyFont="1" applyBorder="1" applyAlignment="1" applyProtection="1">
      <alignment horizontal="center" vertical="center" shrinkToFit="1"/>
      <protection hidden="1"/>
    </xf>
    <xf numFmtId="0" fontId="30" fillId="0" borderId="100" xfId="0" applyFont="1" applyBorder="1" applyProtection="1">
      <alignment vertical="center"/>
      <protection locked="0"/>
    </xf>
    <xf numFmtId="0" fontId="18" fillId="4" borderId="94" xfId="0" applyFont="1" applyFill="1" applyBorder="1" applyAlignment="1">
      <alignment horizontal="center" vertical="center"/>
    </xf>
    <xf numFmtId="0" fontId="18" fillId="4" borderId="101" xfId="0" applyFont="1" applyFill="1" applyBorder="1" applyAlignment="1">
      <alignment horizontal="center" vertical="center"/>
    </xf>
    <xf numFmtId="0" fontId="18" fillId="4" borderId="102" xfId="0" applyFont="1" applyFill="1" applyBorder="1" applyAlignment="1">
      <alignment horizontal="center" vertical="center"/>
    </xf>
    <xf numFmtId="0" fontId="18" fillId="4" borderId="95" xfId="0" applyFont="1" applyFill="1" applyBorder="1" applyAlignment="1">
      <alignment horizontal="center" vertical="center"/>
    </xf>
    <xf numFmtId="0" fontId="4" fillId="11" borderId="103" xfId="0" applyFont="1" applyFill="1" applyBorder="1" applyAlignment="1">
      <alignment horizontal="center" vertical="center"/>
    </xf>
    <xf numFmtId="0" fontId="30" fillId="0" borderId="104" xfId="0" applyFont="1" applyBorder="1" applyProtection="1">
      <alignment vertical="center"/>
      <protection locked="0"/>
    </xf>
    <xf numFmtId="0" fontId="4" fillId="0" borderId="68" xfId="0" applyFont="1" applyBorder="1" applyAlignment="1">
      <alignment horizontal="center" vertical="center"/>
    </xf>
    <xf numFmtId="0" fontId="33" fillId="0" borderId="12" xfId="0" applyFont="1" applyBorder="1" applyAlignment="1">
      <alignment horizontal="center" vertical="center" shrinkToFit="1"/>
    </xf>
    <xf numFmtId="0" fontId="33" fillId="0" borderId="13" xfId="0" applyFont="1" applyBorder="1" applyAlignment="1">
      <alignment horizontal="center" vertical="center" shrinkToFit="1"/>
    </xf>
    <xf numFmtId="0" fontId="33" fillId="0" borderId="14" xfId="0" applyFont="1" applyBorder="1" applyAlignment="1">
      <alignment horizontal="center" vertical="center" shrinkToFit="1"/>
    </xf>
    <xf numFmtId="0" fontId="33" fillId="0" borderId="16" xfId="0" applyFont="1" applyBorder="1" applyAlignment="1">
      <alignment horizontal="center" vertical="center" shrinkToFit="1"/>
    </xf>
    <xf numFmtId="0" fontId="33" fillId="0" borderId="0" xfId="0" applyFont="1" applyAlignment="1">
      <alignment horizontal="center" vertical="center" shrinkToFit="1"/>
    </xf>
    <xf numFmtId="0" fontId="33" fillId="0" borderId="17" xfId="0" applyFont="1" applyBorder="1" applyAlignment="1">
      <alignment horizontal="center" vertical="center" shrinkToFit="1"/>
    </xf>
    <xf numFmtId="0" fontId="6" fillId="5" borderId="70" xfId="0" applyFont="1" applyFill="1" applyBorder="1" applyAlignment="1" applyProtection="1">
      <alignment horizontal="left" vertical="center" wrapText="1"/>
      <protection locked="0"/>
    </xf>
    <xf numFmtId="0" fontId="15" fillId="5" borderId="71" xfId="0" applyFont="1" applyFill="1" applyBorder="1" applyAlignment="1" applyProtection="1">
      <alignment horizontal="left" vertical="center" wrapText="1"/>
      <protection locked="0"/>
    </xf>
    <xf numFmtId="0" fontId="15" fillId="5" borderId="72" xfId="0" applyFont="1" applyFill="1" applyBorder="1" applyAlignment="1" applyProtection="1">
      <alignment horizontal="left" vertical="center" wrapText="1"/>
      <protection locked="0"/>
    </xf>
    <xf numFmtId="0" fontId="15" fillId="5" borderId="73" xfId="0" applyFont="1" applyFill="1" applyBorder="1" applyAlignment="1" applyProtection="1">
      <alignment horizontal="left" vertical="center" wrapText="1"/>
      <protection locked="0"/>
    </xf>
    <xf numFmtId="0" fontId="15" fillId="5" borderId="0" xfId="0" applyFont="1" applyFill="1" applyAlignment="1" applyProtection="1">
      <alignment horizontal="left" vertical="center" wrapText="1"/>
      <protection locked="0"/>
    </xf>
    <xf numFmtId="0" fontId="15" fillId="5" borderId="74" xfId="0" applyFont="1" applyFill="1" applyBorder="1" applyAlignment="1" applyProtection="1">
      <alignment horizontal="left" vertical="center" wrapText="1"/>
      <protection locked="0"/>
    </xf>
    <xf numFmtId="0" fontId="6" fillId="5" borderId="73" xfId="0" applyFont="1" applyFill="1" applyBorder="1" applyAlignment="1">
      <alignment horizontal="left" vertical="top" wrapText="1"/>
    </xf>
    <xf numFmtId="0" fontId="6" fillId="5" borderId="0" xfId="0" applyFont="1" applyFill="1" applyAlignment="1">
      <alignment horizontal="left" vertical="top" wrapText="1"/>
    </xf>
    <xf numFmtId="0" fontId="6" fillId="5" borderId="74" xfId="0" applyFont="1" applyFill="1" applyBorder="1" applyAlignment="1">
      <alignment horizontal="left" vertical="top" wrapText="1"/>
    </xf>
    <xf numFmtId="0" fontId="24" fillId="0" borderId="39" xfId="0" applyFont="1" applyBorder="1" applyAlignment="1">
      <alignment horizontal="center" vertical="center" wrapText="1"/>
    </xf>
    <xf numFmtId="0" fontId="24" fillId="0" borderId="42" xfId="0" applyFont="1" applyBorder="1" applyAlignment="1">
      <alignment horizontal="center" vertical="center" wrapText="1"/>
    </xf>
    <xf numFmtId="0" fontId="17" fillId="0" borderId="39" xfId="0" applyFont="1" applyBorder="1" applyAlignment="1">
      <alignment horizontal="center" vertical="center"/>
    </xf>
    <xf numFmtId="0" fontId="17" fillId="0" borderId="42" xfId="0" applyFont="1" applyBorder="1" applyAlignment="1">
      <alignment horizontal="center" vertical="center"/>
    </xf>
    <xf numFmtId="0" fontId="3" fillId="0" borderId="37" xfId="0" applyFont="1" applyBorder="1" applyAlignment="1" applyProtection="1">
      <alignment horizontal="center" vertical="center"/>
      <protection locked="0"/>
    </xf>
    <xf numFmtId="0" fontId="3" fillId="0" borderId="19" xfId="0" applyFont="1" applyBorder="1" applyAlignment="1" applyProtection="1">
      <alignment horizontal="center" vertical="center"/>
      <protection locked="0"/>
    </xf>
    <xf numFmtId="0" fontId="4" fillId="0" borderId="44" xfId="0" applyFont="1" applyBorder="1" applyAlignment="1">
      <alignment horizontal="center" vertical="center" wrapText="1"/>
    </xf>
    <xf numFmtId="0" fontId="4" fillId="0" borderId="41" xfId="0" applyFont="1" applyBorder="1" applyAlignment="1">
      <alignment horizontal="center" vertical="center"/>
    </xf>
    <xf numFmtId="0" fontId="3" fillId="0" borderId="30" xfId="0" applyFont="1" applyBorder="1" applyAlignment="1" applyProtection="1">
      <alignment horizontal="center" vertical="center"/>
      <protection locked="0"/>
    </xf>
    <xf numFmtId="0" fontId="3" fillId="0" borderId="33" xfId="0" applyFont="1" applyBorder="1" applyAlignment="1" applyProtection="1">
      <alignment horizontal="center" vertical="center"/>
      <protection locked="0"/>
    </xf>
    <xf numFmtId="0" fontId="12" fillId="0" borderId="38" xfId="0" applyFont="1" applyBorder="1" applyAlignment="1" applyProtection="1">
      <alignment horizontal="center" vertical="center" wrapText="1"/>
      <protection locked="0"/>
    </xf>
    <xf numFmtId="0" fontId="12" fillId="0" borderId="21" xfId="0" applyFont="1" applyBorder="1" applyAlignment="1" applyProtection="1">
      <alignment horizontal="center" vertical="center" wrapText="1"/>
      <protection locked="0"/>
    </xf>
    <xf numFmtId="0" fontId="43" fillId="14" borderId="37" xfId="0" applyFont="1" applyFill="1" applyBorder="1" applyAlignment="1">
      <alignment horizontal="center" vertical="center" shrinkToFit="1"/>
    </xf>
    <xf numFmtId="0" fontId="43" fillId="14" borderId="19" xfId="0" applyFont="1" applyFill="1" applyBorder="1" applyAlignment="1">
      <alignment horizontal="center" vertical="center" shrinkToFit="1"/>
    </xf>
    <xf numFmtId="0" fontId="27" fillId="0" borderId="14" xfId="0" applyFont="1" applyBorder="1" applyAlignment="1">
      <alignment horizontal="center" vertical="center" shrinkToFit="1"/>
    </xf>
    <xf numFmtId="0" fontId="27" fillId="0" borderId="26" xfId="0" applyFont="1" applyBorder="1" applyAlignment="1">
      <alignment horizontal="center" vertical="center" shrinkToFit="1"/>
    </xf>
    <xf numFmtId="0" fontId="8" fillId="0" borderId="39" xfId="0" applyFont="1" applyBorder="1" applyAlignment="1">
      <alignment horizontal="center" vertical="center" textRotation="255"/>
    </xf>
    <xf numFmtId="0" fontId="8" fillId="0" borderId="58" xfId="0" applyFont="1" applyBorder="1" applyAlignment="1">
      <alignment horizontal="center" vertical="center" textRotation="255"/>
    </xf>
    <xf numFmtId="0" fontId="8" fillId="0" borderId="42" xfId="0" applyFont="1" applyBorder="1" applyAlignment="1">
      <alignment horizontal="center" vertical="center" textRotation="255"/>
    </xf>
    <xf numFmtId="0" fontId="42" fillId="15" borderId="0" xfId="0" applyFont="1" applyFill="1" applyAlignment="1">
      <alignment horizontal="center" vertical="center"/>
    </xf>
    <xf numFmtId="0" fontId="2" fillId="0" borderId="37" xfId="0" applyFont="1" applyBorder="1" applyAlignment="1">
      <alignment horizontal="center" vertical="center" wrapText="1" shrinkToFit="1"/>
    </xf>
    <xf numFmtId="0" fontId="2" fillId="0" borderId="19" xfId="0" applyFont="1" applyBorder="1" applyAlignment="1">
      <alignment horizontal="center" vertical="center" shrinkToFit="1"/>
    </xf>
    <xf numFmtId="0" fontId="4" fillId="0" borderId="40" xfId="0" applyFont="1" applyBorder="1" applyAlignment="1">
      <alignment horizontal="center" vertical="center" wrapText="1"/>
    </xf>
    <xf numFmtId="0" fontId="17" fillId="0" borderId="96" xfId="0" applyFont="1" applyBorder="1" applyAlignment="1">
      <alignment horizontal="center" vertical="center"/>
    </xf>
    <xf numFmtId="0" fontId="17" fillId="0" borderId="97" xfId="0" applyFont="1" applyBorder="1" applyAlignment="1">
      <alignment horizontal="center" vertical="center"/>
    </xf>
    <xf numFmtId="0" fontId="38" fillId="4" borderId="0" xfId="0" applyFont="1" applyFill="1" applyAlignment="1">
      <alignment horizontal="center" vertical="center"/>
    </xf>
    <xf numFmtId="0" fontId="6" fillId="5" borderId="0" xfId="0" applyFont="1" applyFill="1" applyAlignment="1">
      <alignment horizontal="center" vertical="center" wrapText="1"/>
    </xf>
    <xf numFmtId="0" fontId="6" fillId="5" borderId="0" xfId="0" applyFont="1" applyFill="1" applyAlignment="1">
      <alignment horizontal="center" vertical="center"/>
    </xf>
    <xf numFmtId="0" fontId="8" fillId="0" borderId="60" xfId="0" applyFont="1" applyBorder="1" applyAlignment="1">
      <alignment horizontal="left" vertical="center" wrapText="1"/>
    </xf>
    <xf numFmtId="0" fontId="8" fillId="0" borderId="61" xfId="0" applyFont="1" applyBorder="1" applyAlignment="1">
      <alignment horizontal="left" vertical="center" wrapText="1"/>
    </xf>
    <xf numFmtId="0" fontId="8" fillId="0" borderId="62" xfId="0" applyFont="1" applyBorder="1" applyAlignment="1">
      <alignment horizontal="left" vertical="center" wrapText="1"/>
    </xf>
    <xf numFmtId="0" fontId="8" fillId="0" borderId="63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8" fillId="0" borderId="64" xfId="0" applyFont="1" applyBorder="1" applyAlignment="1">
      <alignment horizontal="left" vertical="center" wrapText="1"/>
    </xf>
    <xf numFmtId="0" fontId="8" fillId="0" borderId="65" xfId="0" applyFont="1" applyBorder="1" applyAlignment="1">
      <alignment horizontal="left" vertical="center" wrapText="1"/>
    </xf>
    <xf numFmtId="0" fontId="8" fillId="0" borderId="66" xfId="0" applyFont="1" applyBorder="1" applyAlignment="1">
      <alignment horizontal="left" vertical="center" wrapText="1"/>
    </xf>
    <xf numFmtId="0" fontId="16" fillId="5" borderId="0" xfId="0" applyFont="1" applyFill="1" applyAlignment="1">
      <alignment horizontal="center" vertical="center"/>
    </xf>
    <xf numFmtId="0" fontId="5" fillId="6" borderId="23" xfId="0" applyFont="1" applyFill="1" applyBorder="1" applyAlignment="1" applyProtection="1">
      <alignment horizontal="center" vertical="center"/>
      <protection locked="0"/>
    </xf>
    <xf numFmtId="0" fontId="5" fillId="6" borderId="36" xfId="0" applyFont="1" applyFill="1" applyBorder="1" applyAlignment="1" applyProtection="1">
      <alignment horizontal="center" vertical="center"/>
      <protection locked="0"/>
    </xf>
    <xf numFmtId="0" fontId="29" fillId="9" borderId="27" xfId="0" applyFont="1" applyFill="1" applyBorder="1" applyAlignment="1">
      <alignment horizontal="center" vertical="center"/>
    </xf>
    <xf numFmtId="0" fontId="29" fillId="4" borderId="27" xfId="0" applyFont="1" applyFill="1" applyBorder="1" applyAlignment="1" applyProtection="1">
      <alignment horizontal="center" vertical="center" shrinkToFit="1"/>
      <protection locked="0"/>
    </xf>
    <xf numFmtId="0" fontId="5" fillId="11" borderId="12" xfId="0" applyFont="1" applyFill="1" applyBorder="1" applyAlignment="1" applyProtection="1">
      <alignment horizontal="center" vertical="center"/>
      <protection locked="0"/>
    </xf>
    <xf numFmtId="0" fontId="5" fillId="11" borderId="14" xfId="0" applyFont="1" applyFill="1" applyBorder="1" applyAlignment="1" applyProtection="1">
      <alignment horizontal="center" vertical="center"/>
      <protection locked="0"/>
    </xf>
    <xf numFmtId="0" fontId="47" fillId="11" borderId="18" xfId="0" applyFont="1" applyFill="1" applyBorder="1" applyAlignment="1" applyProtection="1">
      <alignment horizontal="center" vertical="center"/>
      <protection locked="0"/>
    </xf>
    <xf numFmtId="0" fontId="47" fillId="11" borderId="26" xfId="0" applyFont="1" applyFill="1" applyBorder="1" applyAlignment="1" applyProtection="1">
      <alignment horizontal="center" vertical="center"/>
      <protection locked="0"/>
    </xf>
    <xf numFmtId="0" fontId="43" fillId="10" borderId="37" xfId="0" applyFont="1" applyFill="1" applyBorder="1" applyAlignment="1">
      <alignment horizontal="center" vertical="center" shrinkToFit="1"/>
    </xf>
    <xf numFmtId="0" fontId="43" fillId="10" borderId="19" xfId="0" applyFont="1" applyFill="1" applyBorder="1" applyAlignment="1">
      <alignment horizontal="center" vertical="center" shrinkToFit="1"/>
    </xf>
    <xf numFmtId="0" fontId="8" fillId="3" borderId="10" xfId="0" applyFont="1" applyFill="1" applyBorder="1" applyAlignment="1" applyProtection="1">
      <alignment horizontal="center" vertical="center"/>
      <protection locked="0"/>
    </xf>
    <xf numFmtId="0" fontId="8" fillId="3" borderId="55" xfId="0" applyFont="1" applyFill="1" applyBorder="1" applyAlignment="1" applyProtection="1">
      <alignment horizontal="center" vertical="center"/>
      <protection locked="0"/>
    </xf>
    <xf numFmtId="0" fontId="8" fillId="3" borderId="69" xfId="0" applyFont="1" applyFill="1" applyBorder="1" applyAlignment="1" applyProtection="1">
      <alignment horizontal="center" vertical="center"/>
      <protection locked="0"/>
    </xf>
    <xf numFmtId="49" fontId="8" fillId="3" borderId="11" xfId="0" applyNumberFormat="1" applyFont="1" applyFill="1" applyBorder="1" applyAlignment="1" applyProtection="1">
      <alignment horizontal="center" vertical="center"/>
      <protection locked="0"/>
    </xf>
    <xf numFmtId="49" fontId="8" fillId="3" borderId="25" xfId="0" applyNumberFormat="1" applyFont="1" applyFill="1" applyBorder="1" applyAlignment="1" applyProtection="1">
      <alignment horizontal="center" vertical="center"/>
      <protection locked="0"/>
    </xf>
    <xf numFmtId="49" fontId="8" fillId="3" borderId="35" xfId="0" applyNumberFormat="1" applyFont="1" applyFill="1" applyBorder="1" applyAlignment="1" applyProtection="1">
      <alignment horizontal="center" vertical="center"/>
      <protection locked="0"/>
    </xf>
    <xf numFmtId="0" fontId="40" fillId="0" borderId="36" xfId="0" applyFont="1" applyBorder="1" applyAlignment="1" applyProtection="1">
      <alignment horizontal="right" vertical="center"/>
      <protection locked="0"/>
    </xf>
    <xf numFmtId="0" fontId="9" fillId="0" borderId="36" xfId="0" applyFont="1" applyBorder="1" applyAlignment="1" applyProtection="1">
      <alignment horizontal="right" vertical="center"/>
      <protection locked="0"/>
    </xf>
    <xf numFmtId="0" fontId="5" fillId="6" borderId="24" xfId="0" applyFont="1" applyFill="1" applyBorder="1" applyAlignment="1" applyProtection="1">
      <alignment horizontal="center" vertical="center"/>
      <protection locked="0"/>
    </xf>
    <xf numFmtId="0" fontId="37" fillId="3" borderId="37" xfId="0" applyFont="1" applyFill="1" applyBorder="1" applyAlignment="1" applyProtection="1">
      <alignment horizontal="center" vertical="center"/>
      <protection locked="0"/>
    </xf>
    <xf numFmtId="0" fontId="37" fillId="3" borderId="19" xfId="0" applyFont="1" applyFill="1" applyBorder="1" applyAlignment="1" applyProtection="1">
      <alignment horizontal="center" vertical="center"/>
      <protection locked="0"/>
    </xf>
    <xf numFmtId="0" fontId="10" fillId="0" borderId="38" xfId="0" applyFont="1" applyBorder="1" applyAlignment="1" applyProtection="1">
      <alignment horizontal="center" vertical="center"/>
      <protection locked="0"/>
    </xf>
    <xf numFmtId="0" fontId="10" fillId="0" borderId="21" xfId="0" applyFont="1" applyBorder="1" applyAlignment="1" applyProtection="1">
      <alignment horizontal="center" vertical="center"/>
      <protection locked="0"/>
    </xf>
    <xf numFmtId="0" fontId="35" fillId="4" borderId="37" xfId="0" applyFont="1" applyFill="1" applyBorder="1" applyAlignment="1">
      <alignment horizontal="center" vertical="center" wrapText="1"/>
    </xf>
    <xf numFmtId="0" fontId="35" fillId="4" borderId="19" xfId="0" applyFont="1" applyFill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8" fillId="0" borderId="0" xfId="0" applyFont="1" applyAlignment="1" applyProtection="1">
      <alignment horizontal="center" vertical="center"/>
      <protection locked="0" hidden="1"/>
    </xf>
    <xf numFmtId="0" fontId="36" fillId="0" borderId="0" xfId="0" applyFont="1" applyAlignment="1" applyProtection="1">
      <alignment horizontal="center" vertical="center" shrinkToFit="1"/>
      <protection hidden="1"/>
    </xf>
    <xf numFmtId="0" fontId="16" fillId="0" borderId="23" xfId="0" applyFont="1" applyBorder="1" applyAlignment="1" applyProtection="1">
      <alignment horizontal="center" vertical="top" shrinkToFit="1"/>
      <protection hidden="1"/>
    </xf>
    <xf numFmtId="0" fontId="16" fillId="0" borderId="36" xfId="0" applyFont="1" applyBorder="1" applyAlignment="1" applyProtection="1">
      <alignment horizontal="center" vertical="top" shrinkToFit="1"/>
      <protection hidden="1"/>
    </xf>
    <xf numFmtId="0" fontId="16" fillId="0" borderId="24" xfId="0" applyFont="1" applyBorder="1" applyAlignment="1" applyProtection="1">
      <alignment horizontal="center" vertical="top" shrinkToFit="1"/>
      <protection hidden="1"/>
    </xf>
    <xf numFmtId="0" fontId="51" fillId="5" borderId="18" xfId="0" applyFont="1" applyFill="1" applyBorder="1" applyAlignment="1" applyProtection="1">
      <alignment horizontal="center" vertical="center" wrapText="1"/>
      <protection locked="0"/>
    </xf>
    <xf numFmtId="0" fontId="51" fillId="5" borderId="26" xfId="0" applyFont="1" applyFill="1" applyBorder="1" applyAlignment="1" applyProtection="1">
      <alignment horizontal="center" vertical="center" wrapText="1"/>
      <protection locked="0"/>
    </xf>
    <xf numFmtId="0" fontId="10" fillId="0" borderId="12" xfId="0" applyFont="1" applyBorder="1" applyAlignment="1" applyProtection="1">
      <alignment horizontal="center" vertical="center" wrapText="1"/>
      <protection locked="0"/>
    </xf>
    <xf numFmtId="0" fontId="10" fillId="0" borderId="14" xfId="0" applyFont="1" applyBorder="1" applyAlignment="1" applyProtection="1">
      <alignment horizontal="center" vertical="center" wrapText="1"/>
      <protection locked="0"/>
    </xf>
    <xf numFmtId="14" fontId="46" fillId="4" borderId="16" xfId="0" applyNumberFormat="1" applyFont="1" applyFill="1" applyBorder="1" applyAlignment="1" applyProtection="1">
      <alignment horizontal="center" vertical="center"/>
      <protection locked="0"/>
    </xf>
    <xf numFmtId="14" fontId="46" fillId="4" borderId="17" xfId="0" applyNumberFormat="1" applyFont="1" applyFill="1" applyBorder="1" applyAlignment="1" applyProtection="1">
      <alignment horizontal="center" vertical="center"/>
      <protection locked="0"/>
    </xf>
    <xf numFmtId="0" fontId="8" fillId="0" borderId="16" xfId="0" applyFont="1" applyBorder="1" applyAlignment="1">
      <alignment horizontal="left" vertical="center" wrapText="1"/>
    </xf>
    <xf numFmtId="0" fontId="8" fillId="0" borderId="17" xfId="0" applyFont="1" applyBorder="1" applyAlignment="1">
      <alignment horizontal="left" vertical="center" wrapText="1"/>
    </xf>
    <xf numFmtId="0" fontId="8" fillId="0" borderId="18" xfId="0" applyFont="1" applyBorder="1" applyAlignment="1">
      <alignment horizontal="left" vertical="center" wrapText="1"/>
    </xf>
    <xf numFmtId="0" fontId="8" fillId="0" borderId="27" xfId="0" applyFont="1" applyBorder="1" applyAlignment="1">
      <alignment horizontal="left" vertical="center" wrapText="1"/>
    </xf>
    <xf numFmtId="0" fontId="8" fillId="0" borderId="26" xfId="0" applyFont="1" applyBorder="1" applyAlignment="1">
      <alignment horizontal="left" vertical="center" wrapText="1"/>
    </xf>
    <xf numFmtId="177" fontId="4" fillId="3" borderId="45" xfId="0" applyNumberFormat="1" applyFont="1" applyFill="1" applyBorder="1" applyAlignment="1" applyProtection="1">
      <alignment horizontal="center" vertical="center"/>
      <protection locked="0"/>
    </xf>
    <xf numFmtId="177" fontId="4" fillId="3" borderId="53" xfId="0" applyNumberFormat="1" applyFont="1" applyFill="1" applyBorder="1" applyAlignment="1" applyProtection="1">
      <alignment horizontal="center" vertical="center"/>
      <protection locked="0"/>
    </xf>
    <xf numFmtId="0" fontId="4" fillId="3" borderId="45" xfId="0" applyFont="1" applyFill="1" applyBorder="1" applyAlignment="1" applyProtection="1">
      <alignment horizontal="center" vertical="center"/>
      <protection hidden="1"/>
    </xf>
    <xf numFmtId="0" fontId="4" fillId="3" borderId="53" xfId="0" applyFont="1" applyFill="1" applyBorder="1" applyAlignment="1" applyProtection="1">
      <alignment horizontal="center" vertical="center"/>
      <protection hidden="1"/>
    </xf>
    <xf numFmtId="0" fontId="6" fillId="3" borderId="45" xfId="0" applyFont="1" applyFill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 applyProtection="1">
      <alignment horizontal="center" vertical="center"/>
      <protection locked="0"/>
    </xf>
    <xf numFmtId="0" fontId="6" fillId="3" borderId="53" xfId="0" applyFont="1" applyFill="1" applyBorder="1" applyAlignment="1" applyProtection="1">
      <alignment horizontal="center" vertical="center"/>
      <protection locked="0"/>
    </xf>
    <xf numFmtId="0" fontId="4" fillId="0" borderId="45" xfId="0" applyFont="1" applyBorder="1" applyAlignment="1" applyProtection="1">
      <alignment horizontal="center" vertical="center"/>
      <protection hidden="1"/>
    </xf>
    <xf numFmtId="0" fontId="4" fillId="0" borderId="53" xfId="0" applyFont="1" applyBorder="1" applyAlignment="1" applyProtection="1">
      <alignment horizontal="center" vertical="center"/>
      <protection hidden="1"/>
    </xf>
    <xf numFmtId="0" fontId="4" fillId="0" borderId="92" xfId="0" applyFont="1" applyBorder="1" applyAlignment="1" applyProtection="1">
      <alignment horizontal="center" vertical="center"/>
      <protection hidden="1"/>
    </xf>
    <xf numFmtId="0" fontId="4" fillId="0" borderId="93" xfId="0" applyFont="1" applyBorder="1" applyAlignment="1" applyProtection="1">
      <alignment horizontal="center" vertical="center"/>
      <protection hidden="1"/>
    </xf>
    <xf numFmtId="56" fontId="4" fillId="0" borderId="0" xfId="0" applyNumberFormat="1" applyFont="1" applyAlignment="1">
      <alignment horizontal="center" vertical="center"/>
    </xf>
    <xf numFmtId="0" fontId="4" fillId="0" borderId="55" xfId="0" applyFont="1" applyBorder="1" applyAlignment="1">
      <alignment horizontal="center" vertical="center" shrinkToFit="1"/>
    </xf>
    <xf numFmtId="176" fontId="4" fillId="3" borderId="45" xfId="0" applyNumberFormat="1" applyFont="1" applyFill="1" applyBorder="1" applyAlignment="1" applyProtection="1">
      <alignment horizontal="center" vertical="center"/>
      <protection hidden="1"/>
    </xf>
    <xf numFmtId="176" fontId="4" fillId="3" borderId="53" xfId="0" applyNumberFormat="1" applyFont="1" applyFill="1" applyBorder="1" applyAlignment="1" applyProtection="1">
      <alignment horizontal="center" vertical="center"/>
      <protection hidden="1"/>
    </xf>
    <xf numFmtId="0" fontId="4" fillId="0" borderId="84" xfId="0" applyFont="1" applyBorder="1" applyAlignment="1">
      <alignment horizontal="left" vertical="center" shrinkToFit="1"/>
    </xf>
    <xf numFmtId="0" fontId="4" fillId="0" borderId="67" xfId="0" applyFont="1" applyBorder="1" applyAlignment="1">
      <alignment horizontal="left" vertical="center" shrinkToFit="1"/>
    </xf>
    <xf numFmtId="0" fontId="4" fillId="0" borderId="98" xfId="0" applyFont="1" applyBorder="1" applyAlignment="1">
      <alignment horizontal="center" vertical="center" wrapText="1"/>
    </xf>
    <xf numFmtId="0" fontId="4" fillId="0" borderId="99" xfId="0" applyFont="1" applyBorder="1" applyAlignment="1">
      <alignment horizontal="center" vertical="center"/>
    </xf>
    <xf numFmtId="0" fontId="24" fillId="0" borderId="43" xfId="0" applyFont="1" applyBorder="1" applyAlignment="1">
      <alignment horizontal="center" vertical="center" wrapText="1"/>
    </xf>
    <xf numFmtId="0" fontId="24" fillId="0" borderId="20" xfId="0" applyFont="1" applyBorder="1" applyAlignment="1">
      <alignment horizontal="center" vertical="center"/>
    </xf>
    <xf numFmtId="0" fontId="4" fillId="5" borderId="12" xfId="0" applyFont="1" applyFill="1" applyBorder="1" applyAlignment="1">
      <alignment horizontal="center" vertical="center" wrapText="1"/>
    </xf>
    <xf numFmtId="0" fontId="4" fillId="5" borderId="13" xfId="0" applyFont="1" applyFill="1" applyBorder="1" applyAlignment="1">
      <alignment horizontal="center" vertical="center"/>
    </xf>
    <xf numFmtId="0" fontId="4" fillId="5" borderId="14" xfId="0" applyFont="1" applyFill="1" applyBorder="1" applyAlignment="1">
      <alignment horizontal="center" vertical="center"/>
    </xf>
    <xf numFmtId="0" fontId="4" fillId="5" borderId="18" xfId="0" applyFont="1" applyFill="1" applyBorder="1" applyAlignment="1">
      <alignment horizontal="center" vertical="center"/>
    </xf>
    <xf numFmtId="0" fontId="4" fillId="5" borderId="27" xfId="0" applyFont="1" applyFill="1" applyBorder="1" applyAlignment="1">
      <alignment horizontal="center" vertical="center"/>
    </xf>
    <xf numFmtId="0" fontId="4" fillId="5" borderId="26" xfId="0" applyFont="1" applyFill="1" applyBorder="1" applyAlignment="1">
      <alignment horizontal="center" vertical="center"/>
    </xf>
    <xf numFmtId="0" fontId="19" fillId="6" borderId="46" xfId="0" applyFont="1" applyFill="1" applyBorder="1" applyAlignment="1">
      <alignment horizontal="center" vertical="center"/>
    </xf>
    <xf numFmtId="0" fontId="19" fillId="6" borderId="48" xfId="0" applyFont="1" applyFill="1" applyBorder="1" applyAlignment="1">
      <alignment horizontal="center" vertical="center"/>
    </xf>
    <xf numFmtId="0" fontId="19" fillId="6" borderId="49" xfId="0" applyFont="1" applyFill="1" applyBorder="1" applyAlignment="1">
      <alignment horizontal="center" vertical="center"/>
    </xf>
    <xf numFmtId="0" fontId="42" fillId="7" borderId="84" xfId="0" applyFont="1" applyFill="1" applyBorder="1" applyAlignment="1" applyProtection="1">
      <alignment horizontal="left" vertical="center"/>
      <protection hidden="1"/>
    </xf>
    <xf numFmtId="0" fontId="42" fillId="7" borderId="67" xfId="0" applyFont="1" applyFill="1" applyBorder="1" applyAlignment="1" applyProtection="1">
      <alignment horizontal="left" vertical="center"/>
      <protection hidden="1"/>
    </xf>
    <xf numFmtId="0" fontId="4" fillId="0" borderId="84" xfId="0" applyFont="1" applyBorder="1" applyAlignment="1">
      <alignment horizontal="left" vertical="center"/>
    </xf>
    <xf numFmtId="0" fontId="4" fillId="0" borderId="67" xfId="0" applyFont="1" applyBorder="1" applyAlignment="1">
      <alignment horizontal="left" vertical="center"/>
    </xf>
    <xf numFmtId="0" fontId="4" fillId="0" borderId="0" xfId="0" applyFont="1" applyAlignment="1">
      <alignment horizontal="center" vertical="center" textRotation="255"/>
    </xf>
    <xf numFmtId="0" fontId="8" fillId="0" borderId="10" xfId="0" applyFont="1" applyBorder="1" applyAlignment="1" applyProtection="1">
      <alignment horizontal="center" vertical="center"/>
      <protection hidden="1"/>
    </xf>
    <xf numFmtId="0" fontId="8" fillId="0" borderId="1" xfId="0" applyFont="1" applyBorder="1" applyAlignment="1" applyProtection="1">
      <alignment horizontal="center" vertical="center"/>
      <protection hidden="1"/>
    </xf>
    <xf numFmtId="0" fontId="8" fillId="0" borderId="15" xfId="0" applyFont="1" applyBorder="1" applyAlignment="1" applyProtection="1">
      <alignment horizontal="center" vertical="center"/>
      <protection hidden="1"/>
    </xf>
    <xf numFmtId="0" fontId="22" fillId="0" borderId="10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2" fillId="0" borderId="15" xfId="0" applyFont="1" applyBorder="1" applyAlignment="1">
      <alignment horizontal="center" vertical="center"/>
    </xf>
    <xf numFmtId="0" fontId="44" fillId="0" borderId="37" xfId="0" applyFont="1" applyBorder="1" applyAlignment="1">
      <alignment horizontal="center" vertical="center" wrapText="1" shrinkToFit="1"/>
    </xf>
    <xf numFmtId="0" fontId="44" fillId="0" borderId="19" xfId="0" applyFont="1" applyBorder="1" applyAlignment="1">
      <alignment horizontal="center" vertical="center" shrinkToFit="1"/>
    </xf>
    <xf numFmtId="0" fontId="27" fillId="0" borderId="43" xfId="0" applyFont="1" applyBorder="1" applyAlignment="1">
      <alignment horizontal="center" vertical="center" shrinkToFit="1"/>
    </xf>
    <xf numFmtId="0" fontId="27" fillId="0" borderId="20" xfId="0" applyFont="1" applyBorder="1" applyAlignment="1">
      <alignment horizontal="center" vertical="center" shrinkToFit="1"/>
    </xf>
    <xf numFmtId="0" fontId="5" fillId="0" borderId="0" xfId="0" applyFont="1" applyAlignment="1" applyProtection="1">
      <alignment horizontal="center" vertical="center" shrinkToFit="1"/>
      <protection hidden="1"/>
    </xf>
    <xf numFmtId="0" fontId="12" fillId="0" borderId="90" xfId="0" applyFont="1" applyBorder="1" applyAlignment="1" applyProtection="1">
      <alignment horizontal="center" vertical="center" wrapText="1"/>
      <protection locked="0"/>
    </xf>
    <xf numFmtId="0" fontId="44" fillId="0" borderId="91" xfId="0" applyFont="1" applyBorder="1" applyAlignment="1">
      <alignment horizontal="center" vertical="center" wrapText="1" shrinkToFit="1"/>
    </xf>
    <xf numFmtId="0" fontId="27" fillId="0" borderId="89" xfId="0" applyFont="1" applyBorder="1" applyAlignment="1">
      <alignment horizontal="center" vertical="center" shrinkToFit="1"/>
    </xf>
    <xf numFmtId="0" fontId="4" fillId="0" borderId="54" xfId="0" applyFont="1" applyBorder="1" applyAlignment="1">
      <alignment horizontal="center" vertical="center" wrapText="1"/>
    </xf>
    <xf numFmtId="0" fontId="24" fillId="0" borderId="89" xfId="0" applyFont="1" applyBorder="1" applyAlignment="1">
      <alignment horizontal="center" vertical="center" wrapText="1"/>
    </xf>
    <xf numFmtId="0" fontId="24" fillId="0" borderId="89" xfId="0" applyFont="1" applyBorder="1" applyAlignment="1">
      <alignment horizontal="center" vertical="center"/>
    </xf>
    <xf numFmtId="0" fontId="2" fillId="0" borderId="91" xfId="0" applyFont="1" applyBorder="1" applyAlignment="1">
      <alignment horizontal="center" vertical="center" wrapText="1" shrinkToFit="1"/>
    </xf>
    <xf numFmtId="0" fontId="8" fillId="0" borderId="38" xfId="0" applyFont="1" applyBorder="1" applyAlignment="1">
      <alignment horizontal="center" vertical="center" textRotation="255"/>
    </xf>
    <xf numFmtId="0" fontId="8" fillId="0" borderId="90" xfId="0" applyFont="1" applyBorder="1" applyAlignment="1">
      <alignment horizontal="center" vertical="center" textRotation="255"/>
    </xf>
    <xf numFmtId="0" fontId="8" fillId="0" borderId="21" xfId="0" applyFont="1" applyBorder="1" applyAlignment="1">
      <alignment horizontal="center" vertical="center" textRotation="255"/>
    </xf>
    <xf numFmtId="0" fontId="4" fillId="5" borderId="13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4" fillId="5" borderId="18" xfId="0" applyFont="1" applyFill="1" applyBorder="1" applyAlignment="1">
      <alignment horizontal="center" vertical="center" wrapText="1"/>
    </xf>
    <xf numFmtId="0" fontId="4" fillId="5" borderId="27" xfId="0" applyFont="1" applyFill="1" applyBorder="1" applyAlignment="1">
      <alignment horizontal="center" vertical="center" wrapText="1"/>
    </xf>
    <xf numFmtId="0" fontId="4" fillId="5" borderId="26" xfId="0" applyFont="1" applyFill="1" applyBorder="1" applyAlignment="1">
      <alignment horizontal="center" vertical="center" wrapText="1"/>
    </xf>
    <xf numFmtId="0" fontId="43" fillId="13" borderId="37" xfId="0" applyFont="1" applyFill="1" applyBorder="1" applyAlignment="1">
      <alignment horizontal="center" vertical="center" shrinkToFit="1"/>
    </xf>
    <xf numFmtId="0" fontId="43" fillId="13" borderId="19" xfId="0" applyFont="1" applyFill="1" applyBorder="1" applyAlignment="1">
      <alignment horizontal="center" vertical="center" shrinkToFit="1"/>
    </xf>
    <xf numFmtId="0" fontId="52" fillId="0" borderId="39" xfId="0" applyFont="1" applyBorder="1" applyAlignment="1" applyProtection="1">
      <alignment horizontal="center" vertical="center" textRotation="255" wrapText="1"/>
      <protection locked="0"/>
    </xf>
    <xf numFmtId="0" fontId="50" fillId="0" borderId="58" xfId="0" applyFont="1" applyBorder="1" applyAlignment="1" applyProtection="1">
      <alignment horizontal="center" vertical="center" textRotation="255"/>
      <protection locked="0"/>
    </xf>
    <xf numFmtId="0" fontId="50" fillId="0" borderId="42" xfId="0" applyFont="1" applyBorder="1" applyAlignment="1" applyProtection="1">
      <alignment horizontal="center" vertical="center" textRotation="255"/>
      <protection locked="0"/>
    </xf>
    <xf numFmtId="0" fontId="41" fillId="2" borderId="39" xfId="0" applyFont="1" applyFill="1" applyBorder="1" applyAlignment="1" applyProtection="1">
      <alignment horizontal="center" wrapText="1" shrinkToFit="1"/>
      <protection locked="0"/>
    </xf>
    <xf numFmtId="0" fontId="41" fillId="2" borderId="42" xfId="0" applyFont="1" applyFill="1" applyBorder="1" applyAlignment="1" applyProtection="1">
      <alignment horizontal="center" shrinkToFit="1"/>
      <protection locked="0"/>
    </xf>
    <xf numFmtId="0" fontId="4" fillId="5" borderId="12" xfId="0" applyFont="1" applyFill="1" applyBorder="1" applyAlignment="1">
      <alignment horizontal="left" vertical="center" wrapText="1"/>
    </xf>
    <xf numFmtId="0" fontId="4" fillId="5" borderId="13" xfId="0" applyFont="1" applyFill="1" applyBorder="1" applyAlignment="1">
      <alignment horizontal="left" vertical="center" wrapText="1"/>
    </xf>
    <xf numFmtId="0" fontId="4" fillId="5" borderId="14" xfId="0" applyFont="1" applyFill="1" applyBorder="1" applyAlignment="1">
      <alignment horizontal="left" vertical="center" wrapText="1"/>
    </xf>
    <xf numFmtId="0" fontId="4" fillId="5" borderId="16" xfId="0" applyFont="1" applyFill="1" applyBorder="1" applyAlignment="1">
      <alignment horizontal="left" vertical="center" wrapText="1"/>
    </xf>
    <xf numFmtId="0" fontId="4" fillId="5" borderId="0" xfId="0" applyFont="1" applyFill="1" applyAlignment="1">
      <alignment horizontal="left" vertical="center" wrapText="1"/>
    </xf>
    <xf numFmtId="0" fontId="4" fillId="5" borderId="17" xfId="0" applyFont="1" applyFill="1" applyBorder="1" applyAlignment="1">
      <alignment horizontal="left" vertical="center" wrapText="1"/>
    </xf>
    <xf numFmtId="0" fontId="4" fillId="5" borderId="18" xfId="0" applyFont="1" applyFill="1" applyBorder="1" applyAlignment="1">
      <alignment horizontal="left" vertical="center" wrapText="1"/>
    </xf>
    <xf numFmtId="0" fontId="4" fillId="5" borderId="27" xfId="0" applyFont="1" applyFill="1" applyBorder="1" applyAlignment="1">
      <alignment horizontal="left" vertical="center" wrapText="1"/>
    </xf>
    <xf numFmtId="0" fontId="4" fillId="5" borderId="26" xfId="0" applyFont="1" applyFill="1" applyBorder="1" applyAlignment="1">
      <alignment horizontal="left" vertical="center" wrapText="1"/>
    </xf>
    <xf numFmtId="0" fontId="39" fillId="10" borderId="0" xfId="0" applyFont="1" applyFill="1" applyAlignment="1">
      <alignment horizontal="left" vertical="top" wrapText="1"/>
    </xf>
    <xf numFmtId="0" fontId="53" fillId="0" borderId="31" xfId="0" applyFont="1" applyBorder="1" applyAlignment="1" applyProtection="1">
      <alignment vertical="center" shrinkToFit="1"/>
      <protection locked="0"/>
    </xf>
    <xf numFmtId="0" fontId="53" fillId="0" borderId="57" xfId="0" applyFont="1" applyBorder="1" applyAlignment="1" applyProtection="1">
      <alignment vertical="center" shrinkToFit="1"/>
      <protection locked="0"/>
    </xf>
    <xf numFmtId="0" fontId="4" fillId="0" borderId="31" xfId="0" applyFont="1" applyBorder="1" applyAlignment="1" applyProtection="1">
      <alignment horizontal="center" vertical="center"/>
      <protection hidden="1"/>
    </xf>
    <xf numFmtId="0" fontId="4" fillId="0" borderId="34" xfId="0" applyFont="1" applyBorder="1" applyAlignment="1" applyProtection="1">
      <alignment horizontal="center" vertical="center"/>
      <protection hidden="1"/>
    </xf>
    <xf numFmtId="0" fontId="9" fillId="11" borderId="58" xfId="0" applyFont="1" applyFill="1" applyBorder="1" applyAlignment="1">
      <alignment horizontal="center" vertical="center"/>
    </xf>
    <xf numFmtId="0" fontId="9" fillId="11" borderId="42" xfId="0" applyFont="1" applyFill="1" applyBorder="1" applyAlignment="1">
      <alignment horizontal="center" vertical="center"/>
    </xf>
    <xf numFmtId="0" fontId="40" fillId="11" borderId="39" xfId="0" applyFont="1" applyFill="1" applyBorder="1" applyAlignment="1">
      <alignment horizontal="center" vertical="center" wrapText="1"/>
    </xf>
  </cellXfs>
  <cellStyles count="5">
    <cellStyle name="標準" xfId="0" builtinId="0"/>
    <cellStyle name="標準 2" xfId="1" xr:uid="{00000000-0005-0000-0000-000001000000}"/>
    <cellStyle name="標準 2 2" xfId="2" xr:uid="{00000000-0005-0000-0000-000002000000}"/>
    <cellStyle name="標準 3" xfId="3" xr:uid="{00000000-0005-0000-0000-000003000000}"/>
    <cellStyle name="標準 4" xfId="4" xr:uid="{00000000-0005-0000-0000-000004000000}"/>
  </cellStyles>
  <dxfs count="0"/>
  <tableStyles count="0" defaultTableStyle="TableStyleMedium9" defaultPivotStyle="PivotStyleLight16"/>
  <colors>
    <mruColors>
      <color rgb="FFB3FDB7"/>
      <color rgb="FFCCFFCC"/>
      <color rgb="FFFF33CC"/>
      <color rgb="FFECF6A2"/>
      <color rgb="FF00B0F0"/>
      <color rgb="FFC0C0C0"/>
      <color rgb="FFCCC0DA"/>
      <color rgb="FFFDE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31091</xdr:colOff>
      <xdr:row>1</xdr:row>
      <xdr:rowOff>294736</xdr:rowOff>
    </xdr:from>
    <xdr:to>
      <xdr:col>6</xdr:col>
      <xdr:colOff>221591</xdr:colOff>
      <xdr:row>2</xdr:row>
      <xdr:rowOff>237586</xdr:rowOff>
    </xdr:to>
    <xdr:sp macro="" textlink="">
      <xdr:nvSpPr>
        <xdr:cNvPr id="8" name="強調線吹き出し 2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2717860" y="672142"/>
          <a:ext cx="1574321" cy="257354"/>
        </a:xfrm>
        <a:prstGeom prst="accentCallout2">
          <a:avLst>
            <a:gd name="adj1" fmla="val 48380"/>
            <a:gd name="adj2" fmla="val -1104"/>
            <a:gd name="adj3" fmla="val 48380"/>
            <a:gd name="adj4" fmla="val -20474"/>
            <a:gd name="adj5" fmla="val 146045"/>
            <a:gd name="adj6" fmla="val -818"/>
          </a:avLst>
        </a:prstGeom>
        <a:solidFill>
          <a:srgbClr val="FFFF00"/>
        </a:solidFill>
        <a:ln>
          <a:solidFill>
            <a:srgbClr val="FF0000"/>
          </a:solidFill>
          <a:headEnd type="none" w="med" len="med"/>
          <a:tailEnd type="triangl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下から団体番号を入力</a:t>
          </a:r>
        </a:p>
      </xdr:txBody>
    </xdr:sp>
    <xdr:clientData/>
  </xdr:twoCellAnchor>
  <xdr:twoCellAnchor>
    <xdr:from>
      <xdr:col>9</xdr:col>
      <xdr:colOff>295275</xdr:colOff>
      <xdr:row>5</xdr:row>
      <xdr:rowOff>123825</xdr:rowOff>
    </xdr:from>
    <xdr:to>
      <xdr:col>10</xdr:col>
      <xdr:colOff>47625</xdr:colOff>
      <xdr:row>7</xdr:row>
      <xdr:rowOff>114300</xdr:rowOff>
    </xdr:to>
    <xdr:cxnSp macro="">
      <xdr:nvCxnSpPr>
        <xdr:cNvPr id="6" name="直線矢印コネクタ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CxnSpPr/>
      </xdr:nvCxnSpPr>
      <xdr:spPr>
        <a:xfrm flipH="1">
          <a:off x="6324600" y="1562100"/>
          <a:ext cx="133350" cy="428625"/>
        </a:xfrm>
        <a:prstGeom prst="straightConnector1">
          <a:avLst/>
        </a:prstGeom>
        <a:ln w="19050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126206</xdr:colOff>
      <xdr:row>0</xdr:row>
      <xdr:rowOff>216694</xdr:rowOff>
    </xdr:from>
    <xdr:to>
      <xdr:col>12</xdr:col>
      <xdr:colOff>127794</xdr:colOff>
      <xdr:row>53</xdr:row>
      <xdr:rowOff>140494</xdr:rowOff>
    </xdr:to>
    <xdr:cxnSp macro="">
      <xdr:nvCxnSpPr>
        <xdr:cNvPr id="15" name="直線矢印コネクタ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CxnSpPr/>
      </xdr:nvCxnSpPr>
      <xdr:spPr>
        <a:xfrm rot="5400000">
          <a:off x="2197100" y="5511800"/>
          <a:ext cx="10591800" cy="1588"/>
        </a:xfrm>
        <a:prstGeom prst="straightConnector1">
          <a:avLst/>
        </a:prstGeom>
        <a:ln w="31750">
          <a:solidFill>
            <a:srgbClr val="FF0000"/>
          </a:solidFill>
          <a:prstDash val="lgDash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171449</xdr:colOff>
      <xdr:row>48</xdr:row>
      <xdr:rowOff>76201</xdr:rowOff>
    </xdr:from>
    <xdr:to>
      <xdr:col>1</xdr:col>
      <xdr:colOff>174624</xdr:colOff>
      <xdr:row>52</xdr:row>
      <xdr:rowOff>139701</xdr:rowOff>
    </xdr:to>
    <xdr:cxnSp macro="">
      <xdr:nvCxnSpPr>
        <xdr:cNvPr id="16" name="直線矢印コネクタ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CxnSpPr/>
      </xdr:nvCxnSpPr>
      <xdr:spPr>
        <a:xfrm rot="16200000" flipH="1">
          <a:off x="207962" y="10174288"/>
          <a:ext cx="825500" cy="3175"/>
        </a:xfrm>
        <a:prstGeom prst="straightConnector1">
          <a:avLst/>
        </a:prstGeom>
        <a:ln w="31750">
          <a:solidFill>
            <a:srgbClr val="FF0000"/>
          </a:solidFill>
          <a:prstDash val="solid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219076</xdr:colOff>
      <xdr:row>6</xdr:row>
      <xdr:rowOff>95250</xdr:rowOff>
    </xdr:from>
    <xdr:to>
      <xdr:col>2</xdr:col>
      <xdr:colOff>142878</xdr:colOff>
      <xdr:row>7</xdr:row>
      <xdr:rowOff>96840</xdr:rowOff>
    </xdr:to>
    <xdr:cxnSp macro="">
      <xdr:nvCxnSpPr>
        <xdr:cNvPr id="9" name="直線矢印コネクタ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CxnSpPr/>
      </xdr:nvCxnSpPr>
      <xdr:spPr>
        <a:xfrm rot="10800000">
          <a:off x="666751" y="1781175"/>
          <a:ext cx="276227" cy="192090"/>
        </a:xfrm>
        <a:prstGeom prst="straightConnector1">
          <a:avLst/>
        </a:prstGeom>
        <a:ln w="22225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227701</xdr:colOff>
      <xdr:row>115</xdr:row>
      <xdr:rowOff>50141</xdr:rowOff>
    </xdr:from>
    <xdr:to>
      <xdr:col>13</xdr:col>
      <xdr:colOff>99203</xdr:colOff>
      <xdr:row>121</xdr:row>
      <xdr:rowOff>42413</xdr:rowOff>
    </xdr:to>
    <xdr:sp macro="" textlink="">
      <xdr:nvSpPr>
        <xdr:cNvPr id="7" name="雲形吹き出し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5447401" y="22481516"/>
          <a:ext cx="2652802" cy="1020972"/>
        </a:xfrm>
        <a:prstGeom prst="cloudCallout">
          <a:avLst>
            <a:gd name="adj1" fmla="val -182398"/>
            <a:gd name="adj2" fmla="val 174553"/>
          </a:avLst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600"/>
            <a:t>新規は</a:t>
          </a:r>
          <a:r>
            <a:rPr kumimoji="1" lang="en-US" altLang="ja-JP" sz="1600"/>
            <a:t>76</a:t>
          </a:r>
          <a:r>
            <a:rPr kumimoji="1" lang="ja-JP" altLang="en-US" sz="1600"/>
            <a:t>番に</a:t>
          </a:r>
          <a:endParaRPr kumimoji="1" lang="en-US" altLang="ja-JP" sz="1600"/>
        </a:p>
        <a:p>
          <a:pPr algn="ctr"/>
          <a:r>
            <a:rPr kumimoji="1" lang="ja-JP" altLang="en-US" sz="1600"/>
            <a:t>入力してください</a:t>
          </a:r>
        </a:p>
      </xdr:txBody>
    </xdr:sp>
    <xdr:clientData/>
  </xdr:twoCellAnchor>
  <xdr:twoCellAnchor>
    <xdr:from>
      <xdr:col>3</xdr:col>
      <xdr:colOff>86062</xdr:colOff>
      <xdr:row>1</xdr:row>
      <xdr:rowOff>311472</xdr:rowOff>
    </xdr:from>
    <xdr:to>
      <xdr:col>3</xdr:col>
      <xdr:colOff>301723</xdr:colOff>
      <xdr:row>2</xdr:row>
      <xdr:rowOff>218424</xdr:rowOff>
    </xdr:to>
    <xdr:sp macro="" textlink="">
      <xdr:nvSpPr>
        <xdr:cNvPr id="31" name="七角形 30">
          <a:extLst>
            <a:ext uri="{FF2B5EF4-FFF2-40B4-BE49-F238E27FC236}">
              <a16:creationId xmlns:a16="http://schemas.microsoft.com/office/drawing/2014/main" id="{06561081-7D2D-9590-DC93-716DCA32AE12}"/>
            </a:ext>
          </a:extLst>
        </xdr:cNvPr>
        <xdr:cNvSpPr/>
      </xdr:nvSpPr>
      <xdr:spPr>
        <a:xfrm>
          <a:off x="2080920" y="688878"/>
          <a:ext cx="215661" cy="221456"/>
        </a:xfrm>
        <a:prstGeom prst="heptagon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kumimoji="1" lang="ja-JP" altLang="en-US" sz="1100" b="1">
              <a:solidFill>
                <a:schemeClr val="bg1"/>
              </a:solidFill>
            </a:rPr>
            <a:t>１</a:t>
          </a:r>
        </a:p>
      </xdr:txBody>
    </xdr:sp>
    <xdr:clientData/>
  </xdr:twoCellAnchor>
  <xdr:twoCellAnchor>
    <xdr:from>
      <xdr:col>9</xdr:col>
      <xdr:colOff>74223</xdr:colOff>
      <xdr:row>5</xdr:row>
      <xdr:rowOff>143955</xdr:rowOff>
    </xdr:from>
    <xdr:to>
      <xdr:col>9</xdr:col>
      <xdr:colOff>294959</xdr:colOff>
      <xdr:row>6</xdr:row>
      <xdr:rowOff>112795</xdr:rowOff>
    </xdr:to>
    <xdr:sp macro="" textlink="">
      <xdr:nvSpPr>
        <xdr:cNvPr id="32" name="七角形 31">
          <a:extLst>
            <a:ext uri="{FF2B5EF4-FFF2-40B4-BE49-F238E27FC236}">
              <a16:creationId xmlns:a16="http://schemas.microsoft.com/office/drawing/2014/main" id="{D6037477-4945-45B9-90DB-569A64174058}"/>
            </a:ext>
          </a:extLst>
        </xdr:cNvPr>
        <xdr:cNvSpPr/>
      </xdr:nvSpPr>
      <xdr:spPr>
        <a:xfrm>
          <a:off x="6103548" y="1582230"/>
          <a:ext cx="220736" cy="216490"/>
        </a:xfrm>
        <a:prstGeom prst="heptagon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kumimoji="1" lang="ja-JP" altLang="en-US" sz="1100" b="1">
              <a:solidFill>
                <a:schemeClr val="bg1"/>
              </a:solidFill>
            </a:rPr>
            <a:t>２</a:t>
          </a:r>
        </a:p>
      </xdr:txBody>
    </xdr:sp>
    <xdr:clientData/>
  </xdr:twoCellAnchor>
  <xdr:twoCellAnchor>
    <xdr:from>
      <xdr:col>13</xdr:col>
      <xdr:colOff>251603</xdr:colOff>
      <xdr:row>5</xdr:row>
      <xdr:rowOff>89858</xdr:rowOff>
    </xdr:from>
    <xdr:to>
      <xdr:col>14</xdr:col>
      <xdr:colOff>62901</xdr:colOff>
      <xdr:row>8</xdr:row>
      <xdr:rowOff>89859</xdr:rowOff>
    </xdr:to>
    <xdr:cxnSp macro="">
      <xdr:nvCxnSpPr>
        <xdr:cNvPr id="19" name="直線矢印コネクタ 18">
          <a:extLst>
            <a:ext uri="{FF2B5EF4-FFF2-40B4-BE49-F238E27FC236}">
              <a16:creationId xmlns:a16="http://schemas.microsoft.com/office/drawing/2014/main" id="{EE2D25A5-EB28-8730-D899-3625DA57C251}"/>
            </a:ext>
          </a:extLst>
        </xdr:cNvPr>
        <xdr:cNvCxnSpPr/>
      </xdr:nvCxnSpPr>
      <xdr:spPr>
        <a:xfrm>
          <a:off x="8249009" y="1536580"/>
          <a:ext cx="314505" cy="629010"/>
        </a:xfrm>
        <a:prstGeom prst="straightConnector1">
          <a:avLst/>
        </a:prstGeom>
        <a:ln w="12700">
          <a:solidFill>
            <a:srgbClr val="FF0000"/>
          </a:solidFill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13</xdr:col>
      <xdr:colOff>253791</xdr:colOff>
      <xdr:row>4</xdr:row>
      <xdr:rowOff>0</xdr:rowOff>
    </xdr:from>
    <xdr:to>
      <xdr:col>13</xdr:col>
      <xdr:colOff>253791</xdr:colOff>
      <xdr:row>5</xdr:row>
      <xdr:rowOff>97129</xdr:rowOff>
    </xdr:to>
    <xdr:cxnSp macro="">
      <xdr:nvCxnSpPr>
        <xdr:cNvPr id="30" name="直線コネクタ 29">
          <a:extLst>
            <a:ext uri="{FF2B5EF4-FFF2-40B4-BE49-F238E27FC236}">
              <a16:creationId xmlns:a16="http://schemas.microsoft.com/office/drawing/2014/main" id="{2AE15949-F74F-370D-9FA6-E03AEDC9326D}"/>
            </a:ext>
          </a:extLst>
        </xdr:cNvPr>
        <xdr:cNvCxnSpPr/>
      </xdr:nvCxnSpPr>
      <xdr:spPr>
        <a:xfrm>
          <a:off x="8254791" y="1190625"/>
          <a:ext cx="0" cy="344779"/>
        </a:xfrm>
        <a:prstGeom prst="line">
          <a:avLst/>
        </a:prstGeom>
        <a:ln w="12700">
          <a:solidFill>
            <a:srgbClr val="FF0000"/>
          </a:solidFill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0000"/>
        </a:solidFill>
        <a:ln>
          <a:solidFill>
            <a:srgbClr val="FF0000"/>
          </a:solidFill>
        </a:ln>
      </a:spPr>
      <a:bodyPr vertOverflow="clip" rtlCol="0" anchor="ctr"/>
      <a:lstStyle>
        <a:defPPr algn="ctr">
          <a:defRPr kumimoji="1"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BB132"/>
  <sheetViews>
    <sheetView showGridLines="0" showZeros="0" tabSelected="1" topLeftCell="V7" zoomScaleNormal="100" zoomScaleSheetLayoutView="100" workbookViewId="0">
      <selection activeCell="AQ33" sqref="AQ33"/>
    </sheetView>
  </sheetViews>
  <sheetFormatPr defaultRowHeight="13.5" x14ac:dyDescent="0.15"/>
  <cols>
    <col min="1" max="1" width="5.875" style="3" customWidth="1"/>
    <col min="2" max="2" width="4.625" style="3" customWidth="1"/>
    <col min="3" max="3" width="15.625" style="3" customWidth="1"/>
    <col min="4" max="7" width="9.125" style="3" customWidth="1"/>
    <col min="8" max="8" width="5.875" style="3" customWidth="1"/>
    <col min="9" max="9" width="10.625" style="3" customWidth="1"/>
    <col min="10" max="10" width="5" style="3" customWidth="1"/>
    <col min="11" max="11" width="3.625" style="3" customWidth="1"/>
    <col min="12" max="12" width="13.625" style="4" customWidth="1"/>
    <col min="13" max="13" width="3.625" style="4" customWidth="1"/>
    <col min="14" max="14" width="6.625" style="4" customWidth="1"/>
    <col min="15" max="16" width="3.625" style="4" customWidth="1"/>
    <col min="17" max="18" width="13.625" style="4" customWidth="1"/>
    <col min="19" max="19" width="3.625" style="3" customWidth="1"/>
    <col min="20" max="20" width="3.625" style="4" customWidth="1"/>
    <col min="21" max="21" width="6.625" style="4" customWidth="1"/>
    <col min="22" max="23" width="3.625" style="4" customWidth="1"/>
    <col min="24" max="25" width="13.625" style="4" customWidth="1"/>
    <col min="26" max="26" width="3.625" style="3" customWidth="1"/>
    <col min="27" max="27" width="3.625" style="4" customWidth="1"/>
    <col min="28" max="28" width="6.625" style="4" customWidth="1"/>
    <col min="29" max="30" width="3.625" style="4" customWidth="1"/>
    <col min="31" max="32" width="13.625" style="4" customWidth="1"/>
    <col min="33" max="33" width="3.625" style="3" customWidth="1"/>
    <col min="34" max="34" width="4.625" style="4" customWidth="1"/>
    <col min="35" max="35" width="3.625" style="4" customWidth="1"/>
    <col min="36" max="37" width="4.625" style="4" customWidth="1"/>
    <col min="38" max="39" width="7.625" style="4" customWidth="1"/>
    <col min="40" max="40" width="13.625" style="4" customWidth="1"/>
    <col min="41" max="41" width="2" style="4" customWidth="1"/>
    <col min="42" max="42" width="4.625" style="4" customWidth="1"/>
    <col min="43" max="43" width="10.375" style="4" customWidth="1"/>
    <col min="44" max="44" width="7.625" style="4" customWidth="1"/>
    <col min="45" max="45" width="13.625" style="4" customWidth="1"/>
    <col min="46" max="47" width="9" style="4"/>
    <col min="48" max="51" width="5.125" style="4" hidden="1" customWidth="1"/>
    <col min="52" max="16384" width="9" style="4"/>
  </cols>
  <sheetData>
    <row r="1" spans="1:54" ht="30" customHeight="1" thickBot="1" x14ac:dyDescent="0.2">
      <c r="A1" s="233" t="s">
        <v>57</v>
      </c>
      <c r="B1" s="233"/>
      <c r="C1" s="233"/>
      <c r="D1" s="234" t="s">
        <v>113</v>
      </c>
      <c r="E1" s="234"/>
      <c r="F1" s="234"/>
      <c r="G1" s="234"/>
      <c r="H1" s="234"/>
      <c r="I1" s="234"/>
      <c r="J1" s="234"/>
      <c r="K1" s="234"/>
      <c r="L1" s="234"/>
      <c r="M1" s="51"/>
      <c r="N1" s="230" t="s">
        <v>58</v>
      </c>
      <c r="O1" s="230"/>
      <c r="P1" s="230"/>
      <c r="Q1" s="230"/>
      <c r="R1" s="230"/>
      <c r="S1" s="90"/>
      <c r="V1" s="83"/>
      <c r="W1" s="83"/>
      <c r="X1" s="83"/>
      <c r="Y1" s="83"/>
      <c r="Z1" s="99"/>
      <c r="AA1" s="83"/>
      <c r="AB1" s="319" t="str">
        <f>D1&amp;"申し込み集計"</f>
        <v>第49回西宮レディース大会申し込み集計</v>
      </c>
      <c r="AC1" s="319"/>
      <c r="AD1" s="319"/>
      <c r="AE1" s="319"/>
      <c r="AF1" s="319"/>
      <c r="AG1" s="319"/>
      <c r="AH1" s="319"/>
      <c r="AI1" s="319"/>
      <c r="AJ1" s="319"/>
      <c r="AK1" s="319"/>
      <c r="AL1" s="319"/>
      <c r="AM1" s="319"/>
      <c r="AN1" s="319"/>
    </row>
    <row r="2" spans="1:54" ht="24.95" customHeight="1" thickBot="1" x14ac:dyDescent="0.2">
      <c r="A2" s="231" t="s">
        <v>52</v>
      </c>
      <c r="B2" s="232"/>
      <c r="C2" s="232"/>
      <c r="D2" s="232"/>
      <c r="E2" s="232"/>
      <c r="F2" s="232"/>
      <c r="G2" s="232"/>
      <c r="H2" s="232"/>
      <c r="I2" s="232"/>
      <c r="J2" s="92"/>
      <c r="K2" s="235" t="s">
        <v>64</v>
      </c>
      <c r="L2" s="236"/>
      <c r="M2" s="24"/>
      <c r="N2" s="231" t="s">
        <v>111</v>
      </c>
      <c r="O2" s="232"/>
      <c r="P2" s="232"/>
      <c r="Q2" s="232"/>
      <c r="R2" s="232"/>
      <c r="S2" s="232"/>
      <c r="T2" s="232"/>
      <c r="U2" s="232"/>
      <c r="V2" s="232"/>
      <c r="W2" s="232"/>
      <c r="X2" s="232"/>
      <c r="Y2" s="232"/>
      <c r="Z2" s="232"/>
      <c r="AA2" s="149"/>
      <c r="AB2" s="232" t="s">
        <v>112</v>
      </c>
      <c r="AC2" s="232"/>
      <c r="AD2" s="232"/>
      <c r="AE2" s="232"/>
      <c r="AF2" s="232"/>
      <c r="AG2" s="232"/>
      <c r="AH2" s="249"/>
      <c r="AK2" s="301" t="s">
        <v>56</v>
      </c>
      <c r="AL2" s="302"/>
      <c r="AM2" s="302"/>
      <c r="AN2" s="303"/>
      <c r="AP2" s="140"/>
      <c r="AQ2" s="140"/>
      <c r="AR2" s="140"/>
      <c r="AS2" s="140"/>
    </row>
    <row r="3" spans="1:54" ht="20.100000000000001" customHeight="1" thickBot="1" x14ac:dyDescent="0.2">
      <c r="A3" s="342" t="s">
        <v>120</v>
      </c>
      <c r="B3" s="343"/>
      <c r="C3" s="344"/>
      <c r="D3" s="29"/>
      <c r="E3" s="17"/>
      <c r="F3" s="17"/>
      <c r="G3" s="247"/>
      <c r="H3" s="248"/>
      <c r="I3" s="248"/>
      <c r="J3" s="119"/>
      <c r="K3" s="237" t="s">
        <v>119</v>
      </c>
      <c r="L3" s="238"/>
      <c r="M3" s="17"/>
      <c r="N3" s="258" t="str">
        <f>D1</f>
        <v>第49回西宮レディース大会</v>
      </c>
      <c r="O3" s="258"/>
      <c r="P3" s="258"/>
      <c r="Q3" s="258"/>
      <c r="R3" s="258"/>
      <c r="S3" s="258"/>
      <c r="T3" s="258"/>
      <c r="U3" s="258"/>
      <c r="V3" s="258"/>
      <c r="W3" s="258"/>
      <c r="X3" s="258"/>
      <c r="Y3" s="258"/>
      <c r="Z3" s="91"/>
      <c r="AB3" s="258" t="str">
        <f>N3</f>
        <v>第49回西宮レディース大会</v>
      </c>
      <c r="AC3" s="258"/>
      <c r="AD3" s="258"/>
      <c r="AE3" s="258"/>
      <c r="AF3" s="258"/>
      <c r="AG3" s="91"/>
      <c r="AH3" s="60"/>
      <c r="AK3" s="312" t="s">
        <v>24</v>
      </c>
      <c r="AL3" s="313"/>
      <c r="AM3" s="313"/>
      <c r="AN3" s="314"/>
      <c r="AP3" s="141"/>
      <c r="AQ3" s="141"/>
      <c r="AR3" s="141"/>
      <c r="AS3" s="141"/>
    </row>
    <row r="4" spans="1:54" ht="20.100000000000001" customHeight="1" thickBot="1" x14ac:dyDescent="0.2">
      <c r="A4" s="345"/>
      <c r="B4" s="346"/>
      <c r="C4" s="347"/>
      <c r="D4" s="48" t="s">
        <v>44</v>
      </c>
      <c r="E4" s="18"/>
      <c r="F4" s="260" t="str">
        <f>DBCS(IF(E4="","",IFERROR(VLOOKUP(E4,$B$55:$C$132,2,FALSE),"")))</f>
        <v/>
      </c>
      <c r="G4" s="261"/>
      <c r="H4" s="261"/>
      <c r="I4" s="262"/>
      <c r="J4" s="337" t="s">
        <v>190</v>
      </c>
      <c r="K4" s="265" t="s">
        <v>118</v>
      </c>
      <c r="L4" s="266"/>
      <c r="N4" s="135" t="s">
        <v>108</v>
      </c>
      <c r="O4" s="135"/>
      <c r="P4" s="135"/>
      <c r="Q4" s="136"/>
      <c r="R4" s="358" t="s">
        <v>196</v>
      </c>
      <c r="S4" s="61"/>
      <c r="T4" s="85"/>
      <c r="U4" s="259" t="str">
        <f>"申込団体　"&amp;F4</f>
        <v>申込団体　</v>
      </c>
      <c r="V4" s="259"/>
      <c r="W4" s="259"/>
      <c r="X4" s="259"/>
      <c r="Y4" s="259"/>
      <c r="Z4" s="61"/>
      <c r="AB4" s="259" t="str">
        <f>"申込団体　"&amp;F4</f>
        <v>申込団体　</v>
      </c>
      <c r="AC4" s="259"/>
      <c r="AD4" s="259"/>
      <c r="AE4" s="259"/>
      <c r="AF4" s="259"/>
      <c r="AG4" s="61"/>
      <c r="AK4" s="309" t="str">
        <f>F4</f>
        <v/>
      </c>
      <c r="AL4" s="310"/>
      <c r="AM4" s="310"/>
      <c r="AN4" s="311"/>
      <c r="AP4" s="142"/>
      <c r="AQ4" s="142"/>
      <c r="AR4" s="142"/>
      <c r="AS4" s="142"/>
      <c r="AU4" s="150"/>
      <c r="AV4" s="150"/>
      <c r="AW4" s="150"/>
      <c r="AX4" s="150"/>
      <c r="AY4" s="150"/>
      <c r="AZ4" s="150"/>
      <c r="BA4" s="150"/>
      <c r="BB4" s="150"/>
    </row>
    <row r="5" spans="1:54" ht="20.100000000000001" customHeight="1" x14ac:dyDescent="0.15">
      <c r="A5" s="345"/>
      <c r="B5" s="346"/>
      <c r="C5" s="347"/>
      <c r="D5" s="25" t="s">
        <v>23</v>
      </c>
      <c r="E5" s="241"/>
      <c r="F5" s="242"/>
      <c r="G5" s="242"/>
      <c r="H5" s="242"/>
      <c r="I5" s="243"/>
      <c r="J5" s="338"/>
      <c r="K5" s="267">
        <v>45862</v>
      </c>
      <c r="L5" s="268"/>
      <c r="O5" s="295" t="s">
        <v>61</v>
      </c>
      <c r="P5" s="296"/>
      <c r="Q5" s="296"/>
      <c r="R5" s="356"/>
      <c r="S5" s="308" t="s">
        <v>70</v>
      </c>
      <c r="T5" s="134"/>
      <c r="V5" s="295" t="s">
        <v>62</v>
      </c>
      <c r="W5" s="296"/>
      <c r="X5" s="297"/>
      <c r="Y5" s="3"/>
      <c r="Z5" s="308" t="s">
        <v>70</v>
      </c>
      <c r="AA5" s="134"/>
      <c r="AB5" s="295" t="s">
        <v>63</v>
      </c>
      <c r="AC5" s="330"/>
      <c r="AD5" s="330"/>
      <c r="AE5" s="331"/>
      <c r="AF5" s="3"/>
      <c r="AG5" s="308" t="s">
        <v>70</v>
      </c>
      <c r="AH5" s="134"/>
      <c r="AK5" s="15"/>
      <c r="AL5" s="27" t="s">
        <v>19</v>
      </c>
      <c r="AM5" s="27" t="s">
        <v>20</v>
      </c>
      <c r="AN5" s="28" t="s">
        <v>21</v>
      </c>
      <c r="AQ5" s="143"/>
      <c r="AR5" s="143"/>
      <c r="AS5" s="61"/>
    </row>
    <row r="6" spans="1:54" ht="20.100000000000001" customHeight="1" thickBot="1" x14ac:dyDescent="0.2">
      <c r="A6" s="348"/>
      <c r="B6" s="349"/>
      <c r="C6" s="350"/>
      <c r="D6" s="26" t="s">
        <v>25</v>
      </c>
      <c r="E6" s="244"/>
      <c r="F6" s="245"/>
      <c r="G6" s="245"/>
      <c r="H6" s="245"/>
      <c r="I6" s="246"/>
      <c r="J6" s="339"/>
      <c r="K6" s="263" t="s">
        <v>117</v>
      </c>
      <c r="L6" s="264"/>
      <c r="O6" s="298"/>
      <c r="P6" s="299"/>
      <c r="Q6" s="299"/>
      <c r="R6" s="357"/>
      <c r="S6" s="308"/>
      <c r="T6" s="134"/>
      <c r="V6" s="298"/>
      <c r="W6" s="299"/>
      <c r="X6" s="300"/>
      <c r="Y6" s="3"/>
      <c r="Z6" s="308"/>
      <c r="AA6" s="134"/>
      <c r="AB6" s="332"/>
      <c r="AC6" s="333"/>
      <c r="AD6" s="333"/>
      <c r="AE6" s="334"/>
      <c r="AF6" s="3"/>
      <c r="AG6" s="308"/>
      <c r="AH6" s="134"/>
      <c r="AK6" s="67">
        <v>1</v>
      </c>
      <c r="AL6" s="68" t="s">
        <v>101</v>
      </c>
      <c r="AM6" s="79">
        <f>COUNTIFS($N$9:$N$18,AL6)</f>
        <v>0</v>
      </c>
      <c r="AN6" s="69">
        <f t="shared" ref="AN6:AN11" si="0">AM6*5000</f>
        <v>0</v>
      </c>
      <c r="AP6" s="137"/>
      <c r="AQ6" s="129"/>
      <c r="AR6" s="144"/>
      <c r="AS6" s="139"/>
      <c r="AZ6" s="100"/>
    </row>
    <row r="7" spans="1:54" ht="15" customHeight="1" thickBot="1" x14ac:dyDescent="0.2">
      <c r="A7" s="252" t="s">
        <v>12</v>
      </c>
      <c r="B7" s="250">
        <v>12</v>
      </c>
      <c r="C7" s="254" t="s">
        <v>66</v>
      </c>
      <c r="D7" s="9" t="s">
        <v>2</v>
      </c>
      <c r="E7" s="9" t="s">
        <v>3</v>
      </c>
      <c r="F7" s="9" t="s">
        <v>5</v>
      </c>
      <c r="G7" s="9" t="s">
        <v>4</v>
      </c>
      <c r="H7" s="9" t="s">
        <v>1</v>
      </c>
      <c r="I7" s="50" t="s">
        <v>46</v>
      </c>
      <c r="J7" s="340" t="s">
        <v>114</v>
      </c>
      <c r="K7" s="204" t="s">
        <v>55</v>
      </c>
      <c r="L7" s="256" t="s">
        <v>11</v>
      </c>
      <c r="N7" s="200" t="s">
        <v>19</v>
      </c>
      <c r="O7" s="204" t="s">
        <v>55</v>
      </c>
      <c r="P7" s="214" t="s">
        <v>100</v>
      </c>
      <c r="Q7" s="239" t="s">
        <v>101</v>
      </c>
      <c r="R7" s="208" t="s">
        <v>47</v>
      </c>
      <c r="S7" s="308"/>
      <c r="T7" s="134"/>
      <c r="U7" s="200" t="s">
        <v>19</v>
      </c>
      <c r="V7" s="204" t="s">
        <v>55</v>
      </c>
      <c r="W7" s="214" t="s">
        <v>100</v>
      </c>
      <c r="X7" s="206" t="s">
        <v>103</v>
      </c>
      <c r="Y7" s="208" t="s">
        <v>47</v>
      </c>
      <c r="Z7" s="308"/>
      <c r="AA7" s="134"/>
      <c r="AB7" s="200" t="s">
        <v>19</v>
      </c>
      <c r="AC7" s="204" t="s">
        <v>55</v>
      </c>
      <c r="AD7" s="214" t="s">
        <v>100</v>
      </c>
      <c r="AE7" s="206" t="s">
        <v>104</v>
      </c>
      <c r="AF7" s="208" t="s">
        <v>47</v>
      </c>
      <c r="AG7" s="308"/>
      <c r="AH7" s="134"/>
      <c r="AK7" s="67">
        <v>2</v>
      </c>
      <c r="AL7" s="68" t="s">
        <v>102</v>
      </c>
      <c r="AM7" s="79">
        <f>COUNTIFS($N$21:$N$30,AL7)</f>
        <v>0</v>
      </c>
      <c r="AN7" s="69">
        <f t="shared" si="0"/>
        <v>0</v>
      </c>
      <c r="AP7" s="142"/>
      <c r="AQ7" s="129"/>
      <c r="AR7" s="144"/>
      <c r="AS7" s="139"/>
      <c r="AV7" s="178" t="s">
        <v>91</v>
      </c>
      <c r="AW7" s="178"/>
      <c r="AX7" s="178"/>
      <c r="AY7" s="178"/>
      <c r="AZ7" s="100"/>
    </row>
    <row r="8" spans="1:54" ht="15" customHeight="1" thickBot="1" x14ac:dyDescent="0.2">
      <c r="A8" s="253"/>
      <c r="B8" s="251"/>
      <c r="C8" s="255"/>
      <c r="D8" s="10" t="s">
        <v>6</v>
      </c>
      <c r="E8" s="10" t="s">
        <v>7</v>
      </c>
      <c r="F8" s="10" t="s">
        <v>9</v>
      </c>
      <c r="G8" s="10" t="s">
        <v>10</v>
      </c>
      <c r="H8" s="11" t="s">
        <v>0</v>
      </c>
      <c r="I8" s="49" t="s">
        <v>45</v>
      </c>
      <c r="J8" s="341"/>
      <c r="K8" s="205"/>
      <c r="L8" s="257"/>
      <c r="N8" s="201"/>
      <c r="O8" s="205"/>
      <c r="P8" s="215"/>
      <c r="Q8" s="240"/>
      <c r="R8" s="209"/>
      <c r="S8" s="308"/>
      <c r="T8" s="134"/>
      <c r="U8" s="201"/>
      <c r="V8" s="205"/>
      <c r="W8" s="215"/>
      <c r="X8" s="207"/>
      <c r="Y8" s="209"/>
      <c r="Z8" s="308"/>
      <c r="AA8" s="134"/>
      <c r="AB8" s="201"/>
      <c r="AC8" s="205"/>
      <c r="AD8" s="215"/>
      <c r="AE8" s="207"/>
      <c r="AF8" s="209"/>
      <c r="AG8" s="308"/>
      <c r="AH8" s="134"/>
      <c r="AK8" s="67">
        <v>3</v>
      </c>
      <c r="AL8" s="68" t="s">
        <v>103</v>
      </c>
      <c r="AM8" s="79">
        <f>COUNTIFS(N33:N48,AL8)+COUNTIFS(U9:U22,AL8)</f>
        <v>0</v>
      </c>
      <c r="AN8" s="69">
        <f t="shared" si="0"/>
        <v>0</v>
      </c>
      <c r="AP8" s="142"/>
      <c r="AQ8" s="59"/>
      <c r="AR8" s="144"/>
      <c r="AS8" s="139"/>
      <c r="AV8" s="120" t="s">
        <v>59</v>
      </c>
      <c r="AW8" s="120"/>
      <c r="AX8" s="120" t="s">
        <v>60</v>
      </c>
      <c r="AY8" s="120"/>
    </row>
    <row r="9" spans="1:54" ht="15" customHeight="1" x14ac:dyDescent="0.15">
      <c r="A9" s="5">
        <v>1</v>
      </c>
      <c r="B9" s="30"/>
      <c r="C9" s="80" t="str">
        <f t="shared" ref="C9:C48" si="1">DBCS(IF(B9&lt;&gt;"",VLOOKUP(B9,$B$55:$C$130,2,FALSE),IF(D9="","",$F$4)))</f>
        <v/>
      </c>
      <c r="D9" s="42"/>
      <c r="E9" s="2"/>
      <c r="F9" s="2"/>
      <c r="G9" s="2"/>
      <c r="H9" s="33"/>
      <c r="I9" s="52"/>
      <c r="J9" s="96"/>
      <c r="K9" s="64">
        <v>1</v>
      </c>
      <c r="L9" s="76" t="str">
        <f>IF(D9="","(未登録)",D9&amp;" "&amp;E9)</f>
        <v>(未登録)</v>
      </c>
      <c r="M9" s="12"/>
      <c r="N9" s="196" t="str">
        <f>IF(AND(O9&gt;=1,O10&gt;=1),"Ａクラス","")</f>
        <v/>
      </c>
      <c r="O9" s="13"/>
      <c r="P9" s="198"/>
      <c r="Q9" s="71" t="str">
        <f t="shared" ref="Q9:Q48" si="2">IF(O9="","",IFERROR(VLOOKUP(O9,$A$9:$L$48,12,FALSE),""))</f>
        <v/>
      </c>
      <c r="R9" s="72" t="str">
        <f>IF(O9="","",IFERROR(VLOOKUP(O9,$A$9:$L$48,3,FALSE),""))</f>
        <v/>
      </c>
      <c r="S9" s="98" t="str">
        <f>IFERROR(VLOOKUP(O9,$A$9:$J$48,10,FALSE),"")</f>
        <v/>
      </c>
      <c r="T9" s="3" t="str">
        <f t="shared" ref="T9:T48" si="3">IFERROR(IF(R9="","",IF(COUNTIF($D$55:$D$94,R9)&gt;=1,"",1)),"")</f>
        <v/>
      </c>
      <c r="U9" s="196" t="str">
        <f>IF(AND(V9&gt;=1,V10&gt;=1),"Ｃクラス","")</f>
        <v/>
      </c>
      <c r="V9" s="13"/>
      <c r="W9" s="198"/>
      <c r="X9" s="71" t="str">
        <f>IF(V9="","",IFERROR(VLOOKUP(V9,$A$9:$L$48,12,FALSE),""))</f>
        <v/>
      </c>
      <c r="Y9" s="72" t="str">
        <f>IF(V9="","",IFERROR(VLOOKUP(V9,$A$9:$L$48,3,FALSE),""))</f>
        <v/>
      </c>
      <c r="Z9" s="98" t="str">
        <f>IFERROR(VLOOKUP(V9,$A$9:$J$48,10,FALSE),"")</f>
        <v/>
      </c>
      <c r="AA9" s="3"/>
      <c r="AB9" s="196" t="str">
        <f>IF(AND(AC9&gt;=1,AC10&gt;=1),"Ｄクラス","")</f>
        <v/>
      </c>
      <c r="AC9" s="13"/>
      <c r="AD9" s="198"/>
      <c r="AE9" s="71" t="str">
        <f t="shared" ref="AE9:AE34" si="4">IF(AC9="","",IFERROR(VLOOKUP(AC9,$A$9:$L$48,12,FALSE),""))</f>
        <v/>
      </c>
      <c r="AF9" s="72" t="str">
        <f>IF(AC9="","",IFERROR(VLOOKUP(AC9,$A$9:$L$48,3,FALSE),""))</f>
        <v/>
      </c>
      <c r="AG9" s="98" t="str">
        <f>IFERROR(VLOOKUP(AC9,$A$9:$J$48,10,FALSE),"")</f>
        <v/>
      </c>
      <c r="AH9" s="3"/>
      <c r="AK9" s="67">
        <v>4</v>
      </c>
      <c r="AL9" s="68" t="s">
        <v>104</v>
      </c>
      <c r="AM9" s="79">
        <f>COUNTIFS(U25:U48,AL9)+COUNTIFS(AB9:AB14,AL9)</f>
        <v>0</v>
      </c>
      <c r="AN9" s="69">
        <f t="shared" si="0"/>
        <v>0</v>
      </c>
      <c r="AP9" s="137"/>
      <c r="AQ9" s="59"/>
      <c r="AR9" s="144"/>
      <c r="AS9" s="139"/>
      <c r="AV9" s="121" t="str">
        <f t="shared" ref="AV9:AV48" si="5">IF(O9="","",O9)</f>
        <v/>
      </c>
      <c r="AW9" s="121" t="str">
        <f>IF(AV9="","",O10)</f>
        <v/>
      </c>
      <c r="AX9" s="121" t="str">
        <f t="shared" ref="AX9:AX48" si="6">IF(V9="","",V9)</f>
        <v/>
      </c>
      <c r="AY9" s="121" t="str">
        <f>IF(AX9="","",V10)</f>
        <v/>
      </c>
    </row>
    <row r="10" spans="1:54" ht="15" customHeight="1" thickBot="1" x14ac:dyDescent="0.2">
      <c r="A10" s="6">
        <v>2</v>
      </c>
      <c r="B10" s="31"/>
      <c r="C10" s="81" t="str">
        <f t="shared" si="1"/>
        <v/>
      </c>
      <c r="D10" s="1"/>
      <c r="E10" s="1"/>
      <c r="F10" s="1"/>
      <c r="G10" s="1"/>
      <c r="H10" s="34"/>
      <c r="I10" s="53"/>
      <c r="J10" s="96"/>
      <c r="K10" s="65">
        <v>2</v>
      </c>
      <c r="L10" s="77" t="str">
        <f t="shared" ref="L10:L48" si="7">IF(D10="","(未登録)",D10&amp;" "&amp;E10)</f>
        <v>(未登録)</v>
      </c>
      <c r="N10" s="197"/>
      <c r="O10" s="14"/>
      <c r="P10" s="199"/>
      <c r="Q10" s="73" t="str">
        <f t="shared" si="2"/>
        <v/>
      </c>
      <c r="R10" s="74" t="str">
        <f>IF(O10="","",IFERROR(VLOOKUP(O10,$A$9:$L$48,3,FALSE),""))</f>
        <v/>
      </c>
      <c r="S10" s="98" t="str">
        <f t="shared" ref="S10:S48" si="8">IFERROR(VLOOKUP(O10,$A$9:$J$48,10,FALSE),"")</f>
        <v/>
      </c>
      <c r="T10" s="3" t="str">
        <f t="shared" si="3"/>
        <v/>
      </c>
      <c r="U10" s="197"/>
      <c r="V10" s="14"/>
      <c r="W10" s="199"/>
      <c r="X10" s="73" t="str">
        <f t="shared" ref="X10:X48" si="9">IF(V10="","",IFERROR(VLOOKUP(V10,$A$9:$L$48,12,FALSE),""))</f>
        <v/>
      </c>
      <c r="Y10" s="74" t="str">
        <f>IF(V10="","",IFERROR(VLOOKUP(V10,$A$9:$L$48,3,FALSE),""))</f>
        <v/>
      </c>
      <c r="Z10" s="98" t="str">
        <f t="shared" ref="Z10:Z48" si="10">IFERROR(VLOOKUP(V10,$A$9:$J$48,10,FALSE),"")</f>
        <v/>
      </c>
      <c r="AA10" s="3"/>
      <c r="AB10" s="197"/>
      <c r="AC10" s="14"/>
      <c r="AD10" s="199"/>
      <c r="AE10" s="73" t="str">
        <f t="shared" si="4"/>
        <v/>
      </c>
      <c r="AF10" s="74" t="str">
        <f>IF(AC10="","",IFERROR(VLOOKUP(AC10,$A$9:$L$48,3,FALSE),""))</f>
        <v/>
      </c>
      <c r="AG10" s="98" t="str">
        <f t="shared" ref="AG10:AG39" si="11">IFERROR(VLOOKUP(AC10,$A$9:$J$48,10,FALSE),"")</f>
        <v/>
      </c>
      <c r="AH10" s="3"/>
      <c r="AK10" s="67">
        <v>5</v>
      </c>
      <c r="AL10" s="84" t="s">
        <v>109</v>
      </c>
      <c r="AM10" s="79">
        <f>COUNTIFS(AB17:AB24,AL10)</f>
        <v>0</v>
      </c>
      <c r="AN10" s="69">
        <f t="shared" si="0"/>
        <v>0</v>
      </c>
      <c r="AP10" s="137"/>
      <c r="AQ10" s="59"/>
      <c r="AR10" s="144"/>
      <c r="AS10" s="139"/>
      <c r="AV10" s="121" t="str">
        <f t="shared" si="5"/>
        <v/>
      </c>
      <c r="AW10" s="121" t="str">
        <f>IF(AV10="","",O9)</f>
        <v/>
      </c>
      <c r="AX10" s="121" t="str">
        <f t="shared" si="6"/>
        <v/>
      </c>
      <c r="AY10" s="121" t="str">
        <f>IF(AX10="","",V9)</f>
        <v/>
      </c>
    </row>
    <row r="11" spans="1:54" ht="15" customHeight="1" thickBot="1" x14ac:dyDescent="0.2">
      <c r="A11" s="6">
        <v>3</v>
      </c>
      <c r="B11" s="31"/>
      <c r="C11" s="81" t="str">
        <f t="shared" si="1"/>
        <v/>
      </c>
      <c r="D11" s="1"/>
      <c r="E11" s="1"/>
      <c r="F11" s="1"/>
      <c r="G11" s="1"/>
      <c r="H11" s="34"/>
      <c r="I11" s="53"/>
      <c r="J11" s="96"/>
      <c r="K11" s="65">
        <v>3</v>
      </c>
      <c r="L11" s="77" t="str">
        <f t="shared" si="7"/>
        <v>(未登録)</v>
      </c>
      <c r="N11" s="196" t="str">
        <f>IF(AND(O11&gt;=1,O12&gt;=1),"Ａクラス","")</f>
        <v/>
      </c>
      <c r="O11" s="13"/>
      <c r="P11" s="198"/>
      <c r="Q11" s="71" t="str">
        <f t="shared" si="2"/>
        <v/>
      </c>
      <c r="R11" s="72" t="str">
        <f t="shared" ref="R11:R28" si="12">IF(O11="","",IFERROR(VLOOKUP(O11,$A$9:$L$48,3,FALSE),""))</f>
        <v/>
      </c>
      <c r="S11" s="98" t="str">
        <f t="shared" si="8"/>
        <v/>
      </c>
      <c r="T11" s="3" t="str">
        <f t="shared" si="3"/>
        <v/>
      </c>
      <c r="U11" s="196" t="str">
        <f>IF(AND(V11&gt;=1,V12&gt;=1),"Ｃクラス","")</f>
        <v/>
      </c>
      <c r="V11" s="13"/>
      <c r="W11" s="198"/>
      <c r="X11" s="71" t="str">
        <f t="shared" si="9"/>
        <v/>
      </c>
      <c r="Y11" s="72" t="str">
        <f t="shared" ref="Y11:Y28" si="13">IF(V11="","",IFERROR(VLOOKUP(V11,$A$9:$L$48,3,FALSE),""))</f>
        <v/>
      </c>
      <c r="Z11" s="98" t="str">
        <f t="shared" si="10"/>
        <v/>
      </c>
      <c r="AA11" s="3"/>
      <c r="AB11" s="196" t="str">
        <f>IF(AND(AC11&gt;=1,AC12&gt;=1),"Ｄクラス","")</f>
        <v/>
      </c>
      <c r="AC11" s="13"/>
      <c r="AD11" s="198"/>
      <c r="AE11" s="71" t="str">
        <f t="shared" si="4"/>
        <v/>
      </c>
      <c r="AF11" s="72" t="str">
        <f t="shared" ref="AF11:AF28" si="14">IF(AC11="","",IFERROR(VLOOKUP(AC11,$A$9:$L$48,3,FALSE),""))</f>
        <v/>
      </c>
      <c r="AG11" s="98" t="str">
        <f t="shared" si="11"/>
        <v/>
      </c>
      <c r="AH11" s="3"/>
      <c r="AK11" s="70">
        <v>6</v>
      </c>
      <c r="AL11" s="106" t="s">
        <v>110</v>
      </c>
      <c r="AM11" s="107">
        <f>COUNTIFS(AB27:AB34,AL11)</f>
        <v>0</v>
      </c>
      <c r="AN11" s="108">
        <f t="shared" si="0"/>
        <v>0</v>
      </c>
      <c r="AP11" s="137"/>
      <c r="AQ11" s="59"/>
      <c r="AR11" s="144"/>
      <c r="AS11" s="139"/>
      <c r="AV11" s="121" t="str">
        <f t="shared" si="5"/>
        <v/>
      </c>
      <c r="AW11" s="121" t="str">
        <f>IF(AV11="","",O12)</f>
        <v/>
      </c>
      <c r="AX11" s="121" t="str">
        <f t="shared" si="6"/>
        <v/>
      </c>
      <c r="AY11" s="121" t="str">
        <f>IF(AX11="","",V12)</f>
        <v/>
      </c>
    </row>
    <row r="12" spans="1:54" ht="15" customHeight="1" thickBot="1" x14ac:dyDescent="0.2">
      <c r="A12" s="6">
        <v>4</v>
      </c>
      <c r="B12" s="31"/>
      <c r="C12" s="81" t="str">
        <f t="shared" si="1"/>
        <v/>
      </c>
      <c r="D12" s="1"/>
      <c r="E12" s="1"/>
      <c r="F12" s="1"/>
      <c r="G12" s="1"/>
      <c r="H12" s="34"/>
      <c r="I12" s="53"/>
      <c r="J12" s="96"/>
      <c r="K12" s="65">
        <v>4</v>
      </c>
      <c r="L12" s="77" t="str">
        <f t="shared" si="7"/>
        <v>(未登録)</v>
      </c>
      <c r="N12" s="197"/>
      <c r="O12" s="14"/>
      <c r="P12" s="199"/>
      <c r="Q12" s="73" t="str">
        <f t="shared" si="2"/>
        <v/>
      </c>
      <c r="R12" s="74" t="str">
        <f t="shared" si="12"/>
        <v/>
      </c>
      <c r="S12" s="98" t="str">
        <f t="shared" si="8"/>
        <v/>
      </c>
      <c r="T12" s="3" t="str">
        <f t="shared" si="3"/>
        <v/>
      </c>
      <c r="U12" s="197"/>
      <c r="V12" s="14"/>
      <c r="W12" s="199"/>
      <c r="X12" s="73" t="str">
        <f t="shared" si="9"/>
        <v/>
      </c>
      <c r="Y12" s="74" t="str">
        <f t="shared" si="13"/>
        <v/>
      </c>
      <c r="Z12" s="98" t="str">
        <f t="shared" si="10"/>
        <v/>
      </c>
      <c r="AA12" s="3"/>
      <c r="AB12" s="197"/>
      <c r="AC12" s="14"/>
      <c r="AD12" s="199"/>
      <c r="AE12" s="73" t="str">
        <f t="shared" si="4"/>
        <v/>
      </c>
      <c r="AF12" s="74" t="str">
        <f t="shared" si="14"/>
        <v/>
      </c>
      <c r="AG12" s="98" t="str">
        <f t="shared" si="11"/>
        <v/>
      </c>
      <c r="AH12" s="3"/>
      <c r="AK12" s="289" t="s">
        <v>69</v>
      </c>
      <c r="AL12" s="290"/>
      <c r="AM12" s="109">
        <f>SUM(AM6:AM11)</f>
        <v>0</v>
      </c>
      <c r="AN12" s="111">
        <f>SUM(AN6:AN11)</f>
        <v>0</v>
      </c>
      <c r="AP12" s="145"/>
      <c r="AQ12" s="145"/>
      <c r="AR12" s="145"/>
      <c r="AS12" s="146"/>
      <c r="AV12" s="121" t="str">
        <f t="shared" si="5"/>
        <v/>
      </c>
      <c r="AW12" s="121" t="str">
        <f>IF(AV12="","",O11)</f>
        <v/>
      </c>
      <c r="AX12" s="121" t="str">
        <f t="shared" si="6"/>
        <v/>
      </c>
      <c r="AY12" s="121" t="str">
        <f>IF(AX12="","",V11)</f>
        <v/>
      </c>
    </row>
    <row r="13" spans="1:54" ht="15" customHeight="1" thickBot="1" x14ac:dyDescent="0.2">
      <c r="A13" s="6">
        <v>5</v>
      </c>
      <c r="B13" s="31"/>
      <c r="C13" s="81" t="str">
        <f t="shared" si="1"/>
        <v/>
      </c>
      <c r="D13" s="1"/>
      <c r="E13" s="1"/>
      <c r="F13" s="1"/>
      <c r="G13" s="1"/>
      <c r="H13" s="34"/>
      <c r="I13" s="53"/>
      <c r="J13" s="96"/>
      <c r="K13" s="65">
        <v>5</v>
      </c>
      <c r="L13" s="77" t="str">
        <f t="shared" si="7"/>
        <v>(未登録)</v>
      </c>
      <c r="N13" s="196" t="str">
        <f>IF(AND(O13&gt;=1,O14&gt;=1),"Ａクラス","")</f>
        <v/>
      </c>
      <c r="O13" s="13"/>
      <c r="P13" s="198"/>
      <c r="Q13" s="71" t="str">
        <f t="shared" si="2"/>
        <v/>
      </c>
      <c r="R13" s="72" t="str">
        <f t="shared" si="12"/>
        <v/>
      </c>
      <c r="S13" s="98" t="str">
        <f t="shared" si="8"/>
        <v/>
      </c>
      <c r="T13" s="3" t="str">
        <f t="shared" si="3"/>
        <v/>
      </c>
      <c r="U13" s="196" t="str">
        <f>IF(AND(V13&gt;=1,V14&gt;=1),"Ｃクラス","")</f>
        <v/>
      </c>
      <c r="V13" s="13"/>
      <c r="W13" s="198"/>
      <c r="X13" s="71" t="str">
        <f t="shared" si="9"/>
        <v/>
      </c>
      <c r="Y13" s="72" t="str">
        <f t="shared" si="13"/>
        <v/>
      </c>
      <c r="Z13" s="98" t="str">
        <f t="shared" si="10"/>
        <v/>
      </c>
      <c r="AA13" s="3"/>
      <c r="AB13" s="196" t="str">
        <f>IF(AND(AC13&gt;=1,AC14&gt;=1),"Ｄクラス","")</f>
        <v/>
      </c>
      <c r="AC13" s="13"/>
      <c r="AD13" s="198"/>
      <c r="AE13" s="71" t="str">
        <f t="shared" si="4"/>
        <v/>
      </c>
      <c r="AF13" s="72" t="str">
        <f t="shared" si="14"/>
        <v/>
      </c>
      <c r="AG13" s="98" t="str">
        <f t="shared" si="11"/>
        <v/>
      </c>
      <c r="AH13" s="3"/>
      <c r="AK13" s="289"/>
      <c r="AL13" s="290"/>
      <c r="AM13" s="110"/>
      <c r="AN13" s="112"/>
      <c r="AP13" s="147"/>
      <c r="AQ13" s="147"/>
      <c r="AR13" s="147"/>
      <c r="AS13" s="148"/>
      <c r="AV13" s="121" t="str">
        <f t="shared" si="5"/>
        <v/>
      </c>
      <c r="AW13" s="121" t="str">
        <f>IF(AV13="","",O14)</f>
        <v/>
      </c>
      <c r="AX13" s="121" t="str">
        <f t="shared" si="6"/>
        <v/>
      </c>
      <c r="AY13" s="121" t="str">
        <f>IF(AX13="","",V14)</f>
        <v/>
      </c>
    </row>
    <row r="14" spans="1:54" ht="15" customHeight="1" thickBot="1" x14ac:dyDescent="0.2">
      <c r="A14" s="6">
        <v>6</v>
      </c>
      <c r="B14" s="31"/>
      <c r="C14" s="81" t="str">
        <f t="shared" si="1"/>
        <v/>
      </c>
      <c r="D14" s="1"/>
      <c r="E14" s="1"/>
      <c r="F14" s="1"/>
      <c r="G14" s="1"/>
      <c r="H14" s="34"/>
      <c r="I14" s="53"/>
      <c r="J14" s="96"/>
      <c r="K14" s="65">
        <v>6</v>
      </c>
      <c r="L14" s="77" t="str">
        <f t="shared" si="7"/>
        <v>(未登録)</v>
      </c>
      <c r="N14" s="197"/>
      <c r="O14" s="14"/>
      <c r="P14" s="199"/>
      <c r="Q14" s="73" t="str">
        <f t="shared" si="2"/>
        <v/>
      </c>
      <c r="R14" s="74" t="str">
        <f t="shared" si="12"/>
        <v/>
      </c>
      <c r="S14" s="98" t="str">
        <f t="shared" si="8"/>
        <v/>
      </c>
      <c r="T14" s="3" t="str">
        <f t="shared" si="3"/>
        <v/>
      </c>
      <c r="U14" s="197"/>
      <c r="V14" s="14"/>
      <c r="W14" s="199"/>
      <c r="X14" s="73" t="str">
        <f t="shared" si="9"/>
        <v/>
      </c>
      <c r="Y14" s="74" t="str">
        <f t="shared" si="13"/>
        <v/>
      </c>
      <c r="Z14" s="98" t="str">
        <f t="shared" si="10"/>
        <v/>
      </c>
      <c r="AA14" s="3"/>
      <c r="AB14" s="197"/>
      <c r="AC14" s="14"/>
      <c r="AD14" s="199"/>
      <c r="AE14" s="73" t="str">
        <f t="shared" si="4"/>
        <v/>
      </c>
      <c r="AF14" s="74" t="str">
        <f t="shared" si="14"/>
        <v/>
      </c>
      <c r="AG14" s="98" t="str">
        <f t="shared" si="11"/>
        <v/>
      </c>
      <c r="AH14" s="3"/>
      <c r="AK14" s="306"/>
      <c r="AL14" s="307"/>
      <c r="AM14" s="110"/>
      <c r="AN14" s="113"/>
      <c r="AV14" s="121" t="str">
        <f t="shared" si="5"/>
        <v/>
      </c>
      <c r="AW14" s="121" t="str">
        <f>IF(AV14="","",O13)</f>
        <v/>
      </c>
      <c r="AX14" s="121" t="str">
        <f t="shared" si="6"/>
        <v/>
      </c>
      <c r="AY14" s="121" t="str">
        <f>IF(AX14="","",V13)</f>
        <v/>
      </c>
    </row>
    <row r="15" spans="1:54" ht="15" customHeight="1" thickBot="1" x14ac:dyDescent="0.2">
      <c r="A15" s="6">
        <v>7</v>
      </c>
      <c r="B15" s="31"/>
      <c r="C15" s="81" t="str">
        <f t="shared" si="1"/>
        <v/>
      </c>
      <c r="D15" s="1"/>
      <c r="E15" s="1"/>
      <c r="F15" s="1"/>
      <c r="G15" s="1"/>
      <c r="H15" s="34"/>
      <c r="I15" s="53"/>
      <c r="J15" s="96"/>
      <c r="K15" s="65">
        <v>7</v>
      </c>
      <c r="L15" s="77" t="str">
        <f t="shared" si="7"/>
        <v>(未登録)</v>
      </c>
      <c r="N15" s="196" t="str">
        <f>IF(AND(O15&gt;=1,O16&gt;=1),"Ａクラス","")</f>
        <v/>
      </c>
      <c r="O15" s="13"/>
      <c r="P15" s="198"/>
      <c r="Q15" s="71" t="str">
        <f t="shared" si="2"/>
        <v/>
      </c>
      <c r="R15" s="72" t="str">
        <f t="shared" si="12"/>
        <v/>
      </c>
      <c r="S15" s="98" t="str">
        <f t="shared" si="8"/>
        <v/>
      </c>
      <c r="T15" s="3" t="str">
        <f t="shared" si="3"/>
        <v/>
      </c>
      <c r="U15" s="196" t="str">
        <f>IF(AND(V15&gt;=1,V16&gt;=1),"Ｃクラス","")</f>
        <v/>
      </c>
      <c r="V15" s="13"/>
      <c r="W15" s="198"/>
      <c r="X15" s="71" t="str">
        <f t="shared" si="9"/>
        <v/>
      </c>
      <c r="Y15" s="72" t="str">
        <f t="shared" si="13"/>
        <v/>
      </c>
      <c r="Z15" s="98" t="str">
        <f t="shared" si="10"/>
        <v/>
      </c>
      <c r="AA15" s="3"/>
      <c r="AB15" s="200" t="s">
        <v>19</v>
      </c>
      <c r="AC15" s="204" t="s">
        <v>55</v>
      </c>
      <c r="AD15" s="214" t="s">
        <v>100</v>
      </c>
      <c r="AE15" s="315" t="s">
        <v>105</v>
      </c>
      <c r="AF15" s="317" t="s">
        <v>47</v>
      </c>
      <c r="AG15" s="291" t="s">
        <v>22</v>
      </c>
      <c r="AH15" s="293" t="s">
        <v>106</v>
      </c>
      <c r="AK15" s="306" t="s">
        <v>71</v>
      </c>
      <c r="AL15" s="307"/>
      <c r="AM15" s="110">
        <f>COUNTIF($S$9:$S$48,"=中高")+COUNTIF($Z$9:$Z$48,"=中高")+COUNTIF($AG$9:$AG$14,"=中高")</f>
        <v>0</v>
      </c>
      <c r="AN15" s="113">
        <f>AM15*500</f>
        <v>0</v>
      </c>
      <c r="AP15" s="86" t="s">
        <v>72</v>
      </c>
      <c r="AV15" s="121" t="str">
        <f t="shared" si="5"/>
        <v/>
      </c>
      <c r="AW15" s="121" t="str">
        <f>IF(AV15="","",O16)</f>
        <v/>
      </c>
      <c r="AX15" s="121" t="str">
        <f t="shared" si="6"/>
        <v/>
      </c>
      <c r="AY15" s="121" t="str">
        <f>IF(AX15="","",V16)</f>
        <v/>
      </c>
    </row>
    <row r="16" spans="1:54" ht="15" customHeight="1" thickBot="1" x14ac:dyDescent="0.2">
      <c r="A16" s="6">
        <v>8</v>
      </c>
      <c r="B16" s="31"/>
      <c r="C16" s="81" t="str">
        <f t="shared" si="1"/>
        <v/>
      </c>
      <c r="D16" s="1"/>
      <c r="E16" s="1"/>
      <c r="F16" s="1"/>
      <c r="G16" s="1"/>
      <c r="H16" s="34"/>
      <c r="I16" s="53"/>
      <c r="J16" s="96"/>
      <c r="K16" s="65">
        <v>8</v>
      </c>
      <c r="L16" s="77" t="str">
        <f t="shared" si="7"/>
        <v>(未登録)</v>
      </c>
      <c r="N16" s="197"/>
      <c r="O16" s="14"/>
      <c r="P16" s="199"/>
      <c r="Q16" s="73" t="str">
        <f t="shared" si="2"/>
        <v/>
      </c>
      <c r="R16" s="74" t="str">
        <f t="shared" si="12"/>
        <v/>
      </c>
      <c r="S16" s="98" t="str">
        <f t="shared" si="8"/>
        <v/>
      </c>
      <c r="T16" s="3" t="str">
        <f t="shared" si="3"/>
        <v/>
      </c>
      <c r="U16" s="197"/>
      <c r="V16" s="14"/>
      <c r="W16" s="199"/>
      <c r="X16" s="73" t="str">
        <f t="shared" si="9"/>
        <v/>
      </c>
      <c r="Y16" s="74" t="str">
        <f t="shared" si="13"/>
        <v/>
      </c>
      <c r="Z16" s="98" t="str">
        <f t="shared" si="10"/>
        <v/>
      </c>
      <c r="AA16" s="3"/>
      <c r="AB16" s="201"/>
      <c r="AC16" s="205"/>
      <c r="AD16" s="215"/>
      <c r="AE16" s="316"/>
      <c r="AF16" s="318"/>
      <c r="AG16" s="292"/>
      <c r="AH16" s="294"/>
      <c r="AK16" s="304" t="s">
        <v>81</v>
      </c>
      <c r="AL16" s="305"/>
      <c r="AM16" s="305"/>
      <c r="AN16" s="114">
        <f>AN12+AN13-AN14-AN15</f>
        <v>0</v>
      </c>
      <c r="AV16" s="121" t="str">
        <f t="shared" si="5"/>
        <v/>
      </c>
      <c r="AW16" s="121" t="str">
        <f>IF(AV16="","",O15)</f>
        <v/>
      </c>
      <c r="AX16" s="121" t="str">
        <f t="shared" si="6"/>
        <v/>
      </c>
      <c r="AY16" s="121" t="str">
        <f>IF(AX16="","",V15)</f>
        <v/>
      </c>
    </row>
    <row r="17" spans="1:51" ht="15" customHeight="1" thickBot="1" x14ac:dyDescent="0.2">
      <c r="A17" s="6">
        <v>9</v>
      </c>
      <c r="B17" s="31"/>
      <c r="C17" s="81" t="str">
        <f t="shared" si="1"/>
        <v/>
      </c>
      <c r="D17" s="1"/>
      <c r="E17" s="1"/>
      <c r="F17" s="1"/>
      <c r="G17" s="1"/>
      <c r="H17" s="34"/>
      <c r="I17" s="53"/>
      <c r="J17" s="96"/>
      <c r="K17" s="65">
        <v>9</v>
      </c>
      <c r="L17" s="77" t="str">
        <f t="shared" si="7"/>
        <v>(未登録)</v>
      </c>
      <c r="N17" s="196" t="str">
        <f>IF(AND(O17&gt;=1,O18&gt;=1),"Ａクラス","")</f>
        <v/>
      </c>
      <c r="O17" s="13"/>
      <c r="P17" s="198"/>
      <c r="Q17" s="71" t="str">
        <f t="shared" si="2"/>
        <v/>
      </c>
      <c r="R17" s="72" t="str">
        <f t="shared" si="12"/>
        <v/>
      </c>
      <c r="S17" s="98" t="str">
        <f t="shared" si="8"/>
        <v/>
      </c>
      <c r="T17" s="3" t="str">
        <f t="shared" si="3"/>
        <v/>
      </c>
      <c r="U17" s="196" t="str">
        <f>IF(AND(V17&gt;=1,V18&gt;=1),"Ｃクラス","")</f>
        <v/>
      </c>
      <c r="V17" s="13"/>
      <c r="W17" s="198"/>
      <c r="X17" s="71" t="str">
        <f t="shared" si="9"/>
        <v/>
      </c>
      <c r="Y17" s="72" t="str">
        <f t="shared" si="13"/>
        <v/>
      </c>
      <c r="Z17" s="98" t="str">
        <f t="shared" si="10"/>
        <v/>
      </c>
      <c r="AA17" s="3"/>
      <c r="AB17" s="217" t="str">
        <f>IF(AND(AC17&gt;=1,AC18&gt;=1),"桜１２０","")</f>
        <v/>
      </c>
      <c r="AC17" s="167"/>
      <c r="AD17" s="202"/>
      <c r="AE17" s="152" t="str">
        <f t="shared" si="4"/>
        <v/>
      </c>
      <c r="AF17" s="72" t="str">
        <f t="shared" si="14"/>
        <v/>
      </c>
      <c r="AG17" s="169" t="str">
        <f>IFERROR(IF(AC17&lt;&gt;"",VLOOKUP(AC17,エントリー集計データ!$A$53:$K$92,11,FALSE),""),"")</f>
        <v/>
      </c>
      <c r="AH17" s="354" t="str">
        <f>IFERROR(IF(AC17&lt;&gt;"",エントリー集計データ!M42+エントリー集計データ!N42,""),"")</f>
        <v/>
      </c>
      <c r="AK17" s="137"/>
      <c r="AL17" s="138"/>
      <c r="AM17" s="100"/>
      <c r="AN17" s="139"/>
      <c r="AV17" s="121" t="str">
        <f t="shared" si="5"/>
        <v/>
      </c>
      <c r="AW17" s="121" t="str">
        <f>IF(AV17="","",O18)</f>
        <v/>
      </c>
      <c r="AX17" s="121" t="str">
        <f t="shared" si="6"/>
        <v/>
      </c>
      <c r="AY17" s="121" t="str">
        <f>IF(AX17="","",V18)</f>
        <v/>
      </c>
    </row>
    <row r="18" spans="1:51" ht="15" customHeight="1" thickTop="1" thickBot="1" x14ac:dyDescent="0.2">
      <c r="A18" s="6">
        <v>10</v>
      </c>
      <c r="B18" s="31"/>
      <c r="C18" s="81" t="str">
        <f t="shared" si="1"/>
        <v/>
      </c>
      <c r="D18" s="1"/>
      <c r="E18" s="1"/>
      <c r="F18" s="1"/>
      <c r="G18" s="1"/>
      <c r="H18" s="34"/>
      <c r="I18" s="53"/>
      <c r="J18" s="96"/>
      <c r="K18" s="65">
        <v>10</v>
      </c>
      <c r="L18" s="77" t="str">
        <f t="shared" si="7"/>
        <v>(未登録)</v>
      </c>
      <c r="N18" s="197"/>
      <c r="O18" s="14"/>
      <c r="P18" s="199"/>
      <c r="Q18" s="73" t="str">
        <f t="shared" si="2"/>
        <v/>
      </c>
      <c r="R18" s="74" t="str">
        <f t="shared" si="12"/>
        <v/>
      </c>
      <c r="S18" s="98" t="str">
        <f t="shared" si="8"/>
        <v/>
      </c>
      <c r="T18" s="3" t="str">
        <f t="shared" si="3"/>
        <v/>
      </c>
      <c r="U18" s="197"/>
      <c r="V18" s="14"/>
      <c r="W18" s="199"/>
      <c r="X18" s="73" t="str">
        <f t="shared" si="9"/>
        <v/>
      </c>
      <c r="Y18" s="74" t="str">
        <f t="shared" si="13"/>
        <v/>
      </c>
      <c r="Z18" s="98" t="str">
        <f t="shared" si="10"/>
        <v/>
      </c>
      <c r="AA18" s="3"/>
      <c r="AB18" s="218"/>
      <c r="AC18" s="168"/>
      <c r="AD18" s="203"/>
      <c r="AE18" s="153" t="str">
        <f t="shared" si="4"/>
        <v/>
      </c>
      <c r="AF18" s="74" t="str">
        <f t="shared" si="14"/>
        <v/>
      </c>
      <c r="AG18" s="170" t="str">
        <f>IFERROR(IF(AC18&lt;&gt;"",VLOOKUP(AC18,エントリー集計データ!$A$53:$K$92,11,FALSE),""),"")</f>
        <v/>
      </c>
      <c r="AH18" s="355"/>
      <c r="AK18" s="185" t="s">
        <v>76</v>
      </c>
      <c r="AL18" s="186"/>
      <c r="AM18" s="186"/>
      <c r="AN18" s="187"/>
      <c r="AV18" s="121" t="str">
        <f t="shared" si="5"/>
        <v/>
      </c>
      <c r="AW18" s="121" t="str">
        <f>IF(AV18="","",O17)</f>
        <v/>
      </c>
      <c r="AX18" s="121" t="str">
        <f t="shared" si="6"/>
        <v/>
      </c>
      <c r="AY18" s="121" t="str">
        <f>IF(AX18="","",V17)</f>
        <v/>
      </c>
    </row>
    <row r="19" spans="1:51" ht="15" customHeight="1" x14ac:dyDescent="0.15">
      <c r="A19" s="6">
        <v>11</v>
      </c>
      <c r="B19" s="31"/>
      <c r="C19" s="81" t="str">
        <f t="shared" si="1"/>
        <v/>
      </c>
      <c r="D19" s="1"/>
      <c r="E19" s="1"/>
      <c r="F19" s="1"/>
      <c r="G19" s="1"/>
      <c r="H19" s="34"/>
      <c r="I19" s="53"/>
      <c r="J19" s="96"/>
      <c r="K19" s="65">
        <v>11</v>
      </c>
      <c r="L19" s="77" t="str">
        <f t="shared" si="7"/>
        <v>(未登録)</v>
      </c>
      <c r="N19" s="200" t="s">
        <v>19</v>
      </c>
      <c r="O19" s="204" t="s">
        <v>55</v>
      </c>
      <c r="P19" s="214" t="s">
        <v>100</v>
      </c>
      <c r="Q19" s="335" t="s">
        <v>102</v>
      </c>
      <c r="R19" s="208" t="s">
        <v>47</v>
      </c>
      <c r="S19" s="98"/>
      <c r="T19" s="3"/>
      <c r="U19" s="196" t="str">
        <f>IF(AND(V19&gt;=1,V20&gt;=1),"Ｃクラス","")</f>
        <v/>
      </c>
      <c r="V19" s="13"/>
      <c r="W19" s="198"/>
      <c r="X19" s="71" t="str">
        <f t="shared" si="9"/>
        <v/>
      </c>
      <c r="Y19" s="72" t="str">
        <f t="shared" si="13"/>
        <v/>
      </c>
      <c r="Z19" s="98" t="str">
        <f t="shared" si="10"/>
        <v/>
      </c>
      <c r="AA19" s="3"/>
      <c r="AB19" s="217" t="str">
        <f>IF(AND(AC19&gt;=1,AC20&gt;=1),"桜１２０","")</f>
        <v/>
      </c>
      <c r="AC19" s="167"/>
      <c r="AD19" s="202"/>
      <c r="AE19" s="152" t="str">
        <f t="shared" si="4"/>
        <v/>
      </c>
      <c r="AF19" s="72" t="str">
        <f t="shared" si="14"/>
        <v/>
      </c>
      <c r="AG19" s="169" t="str">
        <f>IFERROR(IF(AC19&lt;&gt;"",VLOOKUP(AC19,エントリー集計データ!$A$53:$K$92,11,FALSE),""),"")</f>
        <v/>
      </c>
      <c r="AH19" s="354" t="str">
        <f>IFERROR(IF(AC18&lt;&gt;"",エントリー集計データ!M43+エントリー集計データ!N43,""),"")</f>
        <v/>
      </c>
      <c r="AK19" s="188"/>
      <c r="AL19" s="189"/>
      <c r="AM19" s="189"/>
      <c r="AN19" s="190"/>
      <c r="AV19" s="121" t="str">
        <f t="shared" si="5"/>
        <v>選手
番号</v>
      </c>
      <c r="AW19" s="121">
        <f>IF(AV19="","",O20)</f>
        <v>0</v>
      </c>
      <c r="AX19" s="121" t="str">
        <f t="shared" si="6"/>
        <v/>
      </c>
      <c r="AY19" s="121" t="str">
        <f>IF(AX19="","",V20)</f>
        <v/>
      </c>
    </row>
    <row r="20" spans="1:51" ht="15" customHeight="1" thickBot="1" x14ac:dyDescent="0.2">
      <c r="A20" s="6">
        <v>12</v>
      </c>
      <c r="B20" s="31"/>
      <c r="C20" s="81" t="str">
        <f t="shared" si="1"/>
        <v/>
      </c>
      <c r="D20" s="1"/>
      <c r="E20" s="1"/>
      <c r="F20" s="1"/>
      <c r="G20" s="1"/>
      <c r="H20" s="34"/>
      <c r="I20" s="53"/>
      <c r="J20" s="96"/>
      <c r="K20" s="65">
        <v>12</v>
      </c>
      <c r="L20" s="77" t="str">
        <f t="shared" si="7"/>
        <v>(未登録)</v>
      </c>
      <c r="N20" s="201"/>
      <c r="O20" s="205"/>
      <c r="P20" s="215"/>
      <c r="Q20" s="336"/>
      <c r="R20" s="209"/>
      <c r="S20" s="98"/>
      <c r="T20" s="3"/>
      <c r="U20" s="197"/>
      <c r="V20" s="14"/>
      <c r="W20" s="199"/>
      <c r="X20" s="73" t="str">
        <f t="shared" si="9"/>
        <v/>
      </c>
      <c r="Y20" s="74" t="str">
        <f t="shared" si="13"/>
        <v/>
      </c>
      <c r="Z20" s="98" t="str">
        <f t="shared" si="10"/>
        <v/>
      </c>
      <c r="AA20" s="3"/>
      <c r="AB20" s="218"/>
      <c r="AC20" s="168"/>
      <c r="AD20" s="203"/>
      <c r="AE20" s="153" t="str">
        <f t="shared" si="4"/>
        <v/>
      </c>
      <c r="AF20" s="74" t="str">
        <f t="shared" si="14"/>
        <v/>
      </c>
      <c r="AG20" s="170" t="str">
        <f>IFERROR(IF(AC20&lt;&gt;"",VLOOKUP(AC20,エントリー集計データ!$A$53:$K$92,11,FALSE),""),"")</f>
        <v/>
      </c>
      <c r="AH20" s="355"/>
      <c r="AK20" s="191" t="s">
        <v>80</v>
      </c>
      <c r="AL20" s="192"/>
      <c r="AM20" s="192"/>
      <c r="AN20" s="193"/>
      <c r="AV20" s="121" t="str">
        <f t="shared" si="5"/>
        <v/>
      </c>
      <c r="AW20" s="121" t="str">
        <f>IF(AV20="","",O19)</f>
        <v/>
      </c>
      <c r="AX20" s="121" t="str">
        <f t="shared" si="6"/>
        <v/>
      </c>
      <c r="AY20" s="121" t="str">
        <f>IF(AX20="","",V19)</f>
        <v/>
      </c>
    </row>
    <row r="21" spans="1:51" ht="15" customHeight="1" thickBot="1" x14ac:dyDescent="0.2">
      <c r="A21" s="6">
        <v>13</v>
      </c>
      <c r="B21" s="31"/>
      <c r="C21" s="81" t="str">
        <f t="shared" si="1"/>
        <v/>
      </c>
      <c r="D21" s="1"/>
      <c r="E21" s="1"/>
      <c r="F21" s="1"/>
      <c r="G21" s="1"/>
      <c r="H21" s="34"/>
      <c r="I21" s="53"/>
      <c r="J21" s="96"/>
      <c r="K21" s="65">
        <v>13</v>
      </c>
      <c r="L21" s="77" t="str">
        <f t="shared" si="7"/>
        <v>(未登録)</v>
      </c>
      <c r="N21" s="196" t="str">
        <f>IF(AND(O21&gt;=1,O22&gt;=1),"Ｂクラス","")</f>
        <v/>
      </c>
      <c r="O21" s="13"/>
      <c r="P21" s="198"/>
      <c r="Q21" s="71" t="str">
        <f t="shared" ref="Q21:Q22" si="15">IF(O21="","",IFERROR(VLOOKUP(O21,$A$9:$L$48,12,FALSE),""))</f>
        <v/>
      </c>
      <c r="R21" s="72" t="str">
        <f t="shared" ref="R21:R22" si="16">IF(O21="","",IFERROR(VLOOKUP(O21,$A$9:$L$48,3,FALSE),""))</f>
        <v/>
      </c>
      <c r="S21" s="98" t="str">
        <f t="shared" ref="S21:S22" si="17">IFERROR(VLOOKUP(O21,$A$9:$J$48,10,FALSE),"")</f>
        <v/>
      </c>
      <c r="T21" s="3" t="str">
        <f t="shared" ref="T21:T22" si="18">IFERROR(IF(R21="","",IF(COUNTIF($D$55:$D$94,R21)&gt;=1,"",1)),"")</f>
        <v/>
      </c>
      <c r="U21" s="196" t="str">
        <f>IF(AND(V21&gt;=1,V22&gt;=1),"Ｃクラス","")</f>
        <v/>
      </c>
      <c r="V21" s="13"/>
      <c r="W21" s="198"/>
      <c r="X21" s="71" t="str">
        <f t="shared" si="9"/>
        <v/>
      </c>
      <c r="Y21" s="72" t="str">
        <f t="shared" si="13"/>
        <v/>
      </c>
      <c r="Z21" s="98" t="str">
        <f t="shared" si="10"/>
        <v/>
      </c>
      <c r="AA21" s="3"/>
      <c r="AB21" s="217" t="str">
        <f>IF(AND(AC21&gt;=1,AC22&gt;=1),"桜１２０","")</f>
        <v/>
      </c>
      <c r="AC21" s="167"/>
      <c r="AD21" s="202"/>
      <c r="AE21" s="152" t="str">
        <f t="shared" si="4"/>
        <v/>
      </c>
      <c r="AF21" s="72" t="str">
        <f t="shared" si="14"/>
        <v/>
      </c>
      <c r="AG21" s="169" t="str">
        <f>IFERROR(IF(AC21&lt;&gt;"",VLOOKUP(AC21,エントリー集計データ!$A$53:$K$92,11,FALSE),""),"")</f>
        <v/>
      </c>
      <c r="AH21" s="354" t="str">
        <f>IFERROR(IF(AC19&lt;&gt;"",エントリー集計データ!M44+エントリー集計データ!N44,""),"")</f>
        <v/>
      </c>
      <c r="AK21" s="191"/>
      <c r="AL21" s="192"/>
      <c r="AM21" s="192"/>
      <c r="AN21" s="193"/>
      <c r="AQ21" s="4" t="str">
        <f>IFERROR(IF(AC18&lt;&gt;"",エントリー集計データ!M43+エントリー集計データ!N43,""),"")</f>
        <v/>
      </c>
      <c r="AV21" s="121" t="str">
        <f t="shared" si="5"/>
        <v/>
      </c>
      <c r="AW21" s="121" t="str">
        <f>IF(AV21="","",O22)</f>
        <v/>
      </c>
      <c r="AX21" s="121" t="str">
        <f t="shared" si="6"/>
        <v/>
      </c>
      <c r="AY21" s="121" t="str">
        <f>IF(AX21="","",V22)</f>
        <v/>
      </c>
    </row>
    <row r="22" spans="1:51" ht="15" customHeight="1" thickBot="1" x14ac:dyDescent="0.2">
      <c r="A22" s="6">
        <v>14</v>
      </c>
      <c r="B22" s="31"/>
      <c r="C22" s="81" t="str">
        <f t="shared" si="1"/>
        <v/>
      </c>
      <c r="D22" s="1"/>
      <c r="E22" s="1"/>
      <c r="F22" s="1"/>
      <c r="G22" s="1"/>
      <c r="H22" s="34"/>
      <c r="I22" s="53"/>
      <c r="J22" s="96"/>
      <c r="K22" s="65">
        <v>14</v>
      </c>
      <c r="L22" s="77" t="str">
        <f t="shared" si="7"/>
        <v>(未登録)</v>
      </c>
      <c r="N22" s="197"/>
      <c r="O22" s="14"/>
      <c r="P22" s="199"/>
      <c r="Q22" s="73" t="str">
        <f t="shared" si="15"/>
        <v/>
      </c>
      <c r="R22" s="74" t="str">
        <f t="shared" si="16"/>
        <v/>
      </c>
      <c r="S22" s="98" t="str">
        <f t="shared" si="17"/>
        <v/>
      </c>
      <c r="T22" s="3" t="str">
        <f t="shared" si="18"/>
        <v/>
      </c>
      <c r="U22" s="197"/>
      <c r="V22" s="14"/>
      <c r="W22" s="199"/>
      <c r="X22" s="73" t="str">
        <f t="shared" si="9"/>
        <v/>
      </c>
      <c r="Y22" s="74" t="str">
        <f t="shared" si="13"/>
        <v/>
      </c>
      <c r="Z22" s="98" t="str">
        <f t="shared" si="10"/>
        <v/>
      </c>
      <c r="AA22" s="3"/>
      <c r="AB22" s="218"/>
      <c r="AC22" s="168"/>
      <c r="AD22" s="203"/>
      <c r="AE22" s="153" t="str">
        <f t="shared" si="4"/>
        <v/>
      </c>
      <c r="AF22" s="74" t="str">
        <f t="shared" si="14"/>
        <v/>
      </c>
      <c r="AG22" s="170" t="str">
        <f>IFERROR(IF(AC22&lt;&gt;"",VLOOKUP(AC22,エントリー集計データ!$A$53:$K$92,11,FALSE),""),"")</f>
        <v/>
      </c>
      <c r="AH22" s="355"/>
      <c r="AK22" s="194" t="s">
        <v>79</v>
      </c>
      <c r="AL22" s="104"/>
      <c r="AM22" s="104"/>
      <c r="AN22" s="105"/>
      <c r="AQ22" s="4" t="str">
        <f>IFERROR(IF(AC19&lt;&gt;"",エントリー集計データ!M44+エントリー集計データ!N44,""),"")</f>
        <v/>
      </c>
      <c r="AV22" s="121" t="str">
        <f t="shared" si="5"/>
        <v/>
      </c>
      <c r="AW22" s="121" t="str">
        <f>IF(AV22="","",O21)</f>
        <v/>
      </c>
      <c r="AX22" s="121" t="str">
        <f t="shared" si="6"/>
        <v/>
      </c>
      <c r="AY22" s="121" t="str">
        <f>IF(AX22="","",V21)</f>
        <v/>
      </c>
    </row>
    <row r="23" spans="1:51" ht="15" customHeight="1" thickBot="1" x14ac:dyDescent="0.2">
      <c r="A23" s="6">
        <v>15</v>
      </c>
      <c r="B23" s="31"/>
      <c r="C23" s="81" t="str">
        <f t="shared" si="1"/>
        <v/>
      </c>
      <c r="D23" s="1"/>
      <c r="E23" s="1"/>
      <c r="F23" s="1"/>
      <c r="G23" s="1"/>
      <c r="H23" s="34"/>
      <c r="I23" s="53"/>
      <c r="J23" s="96"/>
      <c r="K23" s="65">
        <v>15</v>
      </c>
      <c r="L23" s="77" t="str">
        <f t="shared" si="7"/>
        <v>(未登録)</v>
      </c>
      <c r="N23" s="196" t="str">
        <f>IF(AND(O23&gt;=1,O24&gt;=1),"Ｂクラス","")</f>
        <v/>
      </c>
      <c r="O23" s="13"/>
      <c r="P23" s="198"/>
      <c r="Q23" s="71" t="str">
        <f t="shared" si="2"/>
        <v/>
      </c>
      <c r="R23" s="72" t="str">
        <f t="shared" si="12"/>
        <v/>
      </c>
      <c r="S23" s="98" t="str">
        <f t="shared" si="8"/>
        <v/>
      </c>
      <c r="T23" s="3" t="str">
        <f t="shared" si="3"/>
        <v/>
      </c>
      <c r="U23" s="200" t="s">
        <v>19</v>
      </c>
      <c r="V23" s="204" t="s">
        <v>55</v>
      </c>
      <c r="W23" s="214" t="s">
        <v>100</v>
      </c>
      <c r="X23" s="206" t="s">
        <v>104</v>
      </c>
      <c r="Y23" s="208" t="s">
        <v>47</v>
      </c>
      <c r="Z23" s="98" t="str">
        <f t="shared" si="10"/>
        <v/>
      </c>
      <c r="AA23" s="3"/>
      <c r="AB23" s="217" t="str">
        <f>IF(AND(AC23&gt;=1,AC24&gt;=1),"桜１２０","")</f>
        <v/>
      </c>
      <c r="AC23" s="167"/>
      <c r="AD23" s="202"/>
      <c r="AE23" s="152" t="str">
        <f t="shared" si="4"/>
        <v/>
      </c>
      <c r="AF23" s="72" t="str">
        <f t="shared" si="14"/>
        <v/>
      </c>
      <c r="AG23" s="169" t="str">
        <f>IFERROR(IF(AC23&lt;&gt;"",VLOOKUP(AC23,エントリー集計データ!$A$53:$K$92,11,FALSE),""),"")</f>
        <v/>
      </c>
      <c r="AH23" s="354" t="str">
        <f>IFERROR(IF(AC20&lt;&gt;"",エントリー集計データ!M45+エントリー集計データ!N45,""),"")</f>
        <v/>
      </c>
      <c r="AK23" s="195"/>
      <c r="AL23" s="165" t="s">
        <v>77</v>
      </c>
      <c r="AM23" s="166"/>
      <c r="AN23" s="101" t="s">
        <v>78</v>
      </c>
      <c r="AQ23" s="4" t="str">
        <f>IFERROR(IF(AC20&lt;&gt;"",エントリー集計データ!M45+エントリー集計データ!N45,""),"")</f>
        <v/>
      </c>
      <c r="AV23" s="121" t="str">
        <f t="shared" si="5"/>
        <v/>
      </c>
      <c r="AW23" s="121" t="str">
        <f>IF(AV23="","",O24)</f>
        <v/>
      </c>
      <c r="AX23" s="121" t="str">
        <f t="shared" si="6"/>
        <v>選手
番号</v>
      </c>
      <c r="AY23" s="121">
        <f>IF(AX23="","",V24)</f>
        <v>0</v>
      </c>
    </row>
    <row r="24" spans="1:51" ht="15" customHeight="1" thickBot="1" x14ac:dyDescent="0.2">
      <c r="A24" s="6">
        <v>16</v>
      </c>
      <c r="B24" s="31"/>
      <c r="C24" s="81" t="str">
        <f t="shared" si="1"/>
        <v/>
      </c>
      <c r="D24" s="1"/>
      <c r="E24" s="1"/>
      <c r="F24" s="1"/>
      <c r="G24" s="1"/>
      <c r="H24" s="34"/>
      <c r="I24" s="53"/>
      <c r="J24" s="96"/>
      <c r="K24" s="65">
        <v>16</v>
      </c>
      <c r="L24" s="77" t="str">
        <f t="shared" si="7"/>
        <v>(未登録)</v>
      </c>
      <c r="N24" s="197"/>
      <c r="O24" s="14"/>
      <c r="P24" s="199"/>
      <c r="Q24" s="73" t="str">
        <f t="shared" si="2"/>
        <v/>
      </c>
      <c r="R24" s="74" t="str">
        <f t="shared" si="12"/>
        <v/>
      </c>
      <c r="S24" s="98" t="str">
        <f t="shared" si="8"/>
        <v/>
      </c>
      <c r="T24" s="3" t="str">
        <f t="shared" si="3"/>
        <v/>
      </c>
      <c r="U24" s="201"/>
      <c r="V24" s="205"/>
      <c r="W24" s="215"/>
      <c r="X24" s="207"/>
      <c r="Y24" s="209"/>
      <c r="Z24" s="98" t="str">
        <f t="shared" si="10"/>
        <v/>
      </c>
      <c r="AA24" s="3"/>
      <c r="AB24" s="218"/>
      <c r="AC24" s="168"/>
      <c r="AD24" s="203"/>
      <c r="AE24" s="153" t="str">
        <f t="shared" si="4"/>
        <v/>
      </c>
      <c r="AF24" s="74" t="str">
        <f t="shared" si="14"/>
        <v/>
      </c>
      <c r="AG24" s="170" t="str">
        <f>IFERROR(IF(AC24&lt;&gt;"",VLOOKUP(AC24,エントリー集計データ!$A$53:$K$92,11,FALSE),""),"")</f>
        <v/>
      </c>
      <c r="AH24" s="355"/>
      <c r="AK24" s="116"/>
      <c r="AL24" s="281" t="str">
        <f t="shared" ref="AL24" si="19">IF(AK24="","",IFERROR(VLOOKUP(AK24,$A$9:$L$48,12,FALSE),""))</f>
        <v/>
      </c>
      <c r="AM24" s="282"/>
      <c r="AN24" s="102" t="str">
        <f>IF(AK24="","",IFERROR(VLOOKUP(AK24,$A$9:$L$48,3,FALSE),""))</f>
        <v/>
      </c>
      <c r="AV24" s="121" t="str">
        <f t="shared" si="5"/>
        <v/>
      </c>
      <c r="AW24" s="121" t="str">
        <f>IF(AV24="","",O23)</f>
        <v/>
      </c>
      <c r="AX24" s="121" t="str">
        <f t="shared" si="6"/>
        <v/>
      </c>
      <c r="AY24" s="121" t="str">
        <f>IF(AX24="","",V23)</f>
        <v/>
      </c>
    </row>
    <row r="25" spans="1:51" ht="15" customHeight="1" x14ac:dyDescent="0.15">
      <c r="A25" s="6">
        <v>17</v>
      </c>
      <c r="B25" s="31"/>
      <c r="C25" s="81" t="str">
        <f t="shared" si="1"/>
        <v/>
      </c>
      <c r="D25" s="1"/>
      <c r="E25" s="1"/>
      <c r="F25" s="1"/>
      <c r="G25" s="1"/>
      <c r="H25" s="34"/>
      <c r="I25" s="53"/>
      <c r="J25" s="96"/>
      <c r="K25" s="65">
        <v>17</v>
      </c>
      <c r="L25" s="77" t="str">
        <f t="shared" si="7"/>
        <v>(未登録)</v>
      </c>
      <c r="N25" s="196" t="str">
        <f>IF(AND(O25&gt;=1,O26&gt;=1),"Ｂクラス","")</f>
        <v/>
      </c>
      <c r="O25" s="13"/>
      <c r="P25" s="198"/>
      <c r="Q25" s="71" t="str">
        <f t="shared" si="2"/>
        <v/>
      </c>
      <c r="R25" s="72" t="str">
        <f t="shared" si="12"/>
        <v/>
      </c>
      <c r="S25" s="98" t="str">
        <f t="shared" si="8"/>
        <v/>
      </c>
      <c r="T25" s="3" t="str">
        <f t="shared" si="3"/>
        <v/>
      </c>
      <c r="U25" s="196" t="str">
        <f>IF(AND(V25&gt;=1,V26&gt;=1),"Ｄクラス","")</f>
        <v/>
      </c>
      <c r="V25" s="13"/>
      <c r="W25" s="198"/>
      <c r="X25" s="71" t="str">
        <f t="shared" si="9"/>
        <v/>
      </c>
      <c r="Y25" s="72" t="str">
        <f t="shared" si="13"/>
        <v/>
      </c>
      <c r="Z25" s="98" t="str">
        <f t="shared" si="10"/>
        <v/>
      </c>
      <c r="AA25" s="3"/>
      <c r="AB25" s="216" t="s">
        <v>19</v>
      </c>
      <c r="AC25" s="320" t="s">
        <v>55</v>
      </c>
      <c r="AD25" s="326" t="s">
        <v>100</v>
      </c>
      <c r="AE25" s="321" t="s">
        <v>107</v>
      </c>
      <c r="AF25" s="322" t="s">
        <v>47</v>
      </c>
      <c r="AG25" s="323" t="s">
        <v>22</v>
      </c>
      <c r="AH25" s="324" t="s">
        <v>106</v>
      </c>
      <c r="AK25" s="117"/>
      <c r="AL25" s="281" t="str">
        <f t="shared" ref="AL25:AL29" si="20">IF(AK25="","",IFERROR(VLOOKUP(AK25,$A$9:$L$48,12,FALSE),""))</f>
        <v/>
      </c>
      <c r="AM25" s="282"/>
      <c r="AN25" s="102" t="str">
        <f t="shared" ref="AN25:AN30" si="21">IF(AK25="","",IFERROR(VLOOKUP(AK25,$A$9:$L$48,3,FALSE),""))</f>
        <v/>
      </c>
      <c r="AV25" s="121" t="str">
        <f t="shared" si="5"/>
        <v/>
      </c>
      <c r="AW25" s="121" t="str">
        <f>IF(AV25="","",O26)</f>
        <v/>
      </c>
      <c r="AX25" s="121" t="str">
        <f t="shared" si="6"/>
        <v/>
      </c>
      <c r="AY25" s="121" t="str">
        <f>IF(AX25="","",V26)</f>
        <v/>
      </c>
    </row>
    <row r="26" spans="1:51" ht="15" customHeight="1" thickBot="1" x14ac:dyDescent="0.2">
      <c r="A26" s="6">
        <v>18</v>
      </c>
      <c r="B26" s="31"/>
      <c r="C26" s="81" t="str">
        <f t="shared" si="1"/>
        <v/>
      </c>
      <c r="D26" s="1"/>
      <c r="E26" s="1"/>
      <c r="F26" s="1"/>
      <c r="G26" s="1"/>
      <c r="H26" s="34"/>
      <c r="I26" s="53"/>
      <c r="J26" s="96"/>
      <c r="K26" s="65">
        <v>18</v>
      </c>
      <c r="L26" s="77" t="str">
        <f t="shared" si="7"/>
        <v>(未登録)</v>
      </c>
      <c r="N26" s="197"/>
      <c r="O26" s="14"/>
      <c r="P26" s="199"/>
      <c r="Q26" s="73" t="str">
        <f t="shared" si="2"/>
        <v/>
      </c>
      <c r="R26" s="74" t="str">
        <f t="shared" si="12"/>
        <v/>
      </c>
      <c r="S26" s="98" t="str">
        <f t="shared" si="8"/>
        <v/>
      </c>
      <c r="T26" s="3" t="str">
        <f t="shared" si="3"/>
        <v/>
      </c>
      <c r="U26" s="197"/>
      <c r="V26" s="14"/>
      <c r="W26" s="199"/>
      <c r="X26" s="73" t="str">
        <f t="shared" si="9"/>
        <v/>
      </c>
      <c r="Y26" s="74" t="str">
        <f t="shared" si="13"/>
        <v/>
      </c>
      <c r="Z26" s="98" t="str">
        <f t="shared" si="10"/>
        <v/>
      </c>
      <c r="AA26" s="3"/>
      <c r="AB26" s="201"/>
      <c r="AC26" s="205"/>
      <c r="AD26" s="215"/>
      <c r="AE26" s="316"/>
      <c r="AF26" s="318"/>
      <c r="AG26" s="292"/>
      <c r="AH26" s="325"/>
      <c r="AK26" s="117"/>
      <c r="AL26" s="281" t="str">
        <f t="shared" si="20"/>
        <v/>
      </c>
      <c r="AM26" s="282"/>
      <c r="AN26" s="102" t="str">
        <f t="shared" si="21"/>
        <v/>
      </c>
      <c r="AV26" s="121" t="str">
        <f t="shared" si="5"/>
        <v/>
      </c>
      <c r="AW26" s="121" t="str">
        <f>IF(AV26="","",O25)</f>
        <v/>
      </c>
      <c r="AX26" s="121" t="str">
        <f t="shared" si="6"/>
        <v/>
      </c>
      <c r="AY26" s="121" t="str">
        <f>IF(AX26="","",V25)</f>
        <v/>
      </c>
    </row>
    <row r="27" spans="1:51" ht="15" customHeight="1" x14ac:dyDescent="0.15">
      <c r="A27" s="6">
        <v>19</v>
      </c>
      <c r="B27" s="31"/>
      <c r="C27" s="81" t="str">
        <f t="shared" si="1"/>
        <v/>
      </c>
      <c r="D27" s="1"/>
      <c r="E27" s="1"/>
      <c r="F27" s="1"/>
      <c r="G27" s="1"/>
      <c r="H27" s="34"/>
      <c r="I27" s="53"/>
      <c r="J27" s="96"/>
      <c r="K27" s="65">
        <v>19</v>
      </c>
      <c r="L27" s="77" t="str">
        <f t="shared" si="7"/>
        <v>(未登録)</v>
      </c>
      <c r="N27" s="196" t="str">
        <f>IF(AND(O27&gt;=1,O28&gt;=1),"Ｂクラス","")</f>
        <v/>
      </c>
      <c r="O27" s="13"/>
      <c r="P27" s="198"/>
      <c r="Q27" s="71" t="str">
        <f t="shared" si="2"/>
        <v/>
      </c>
      <c r="R27" s="72" t="str">
        <f t="shared" si="12"/>
        <v/>
      </c>
      <c r="S27" s="98" t="str">
        <f t="shared" si="8"/>
        <v/>
      </c>
      <c r="T27" s="3" t="str">
        <f t="shared" si="3"/>
        <v/>
      </c>
      <c r="U27" s="196" t="str">
        <f>IF(AND(V27&gt;=1,V28&gt;=1),"Ｄクラス","")</f>
        <v/>
      </c>
      <c r="V27" s="13"/>
      <c r="W27" s="198"/>
      <c r="X27" s="71" t="str">
        <f t="shared" si="9"/>
        <v/>
      </c>
      <c r="Y27" s="72" t="str">
        <f t="shared" si="13"/>
        <v/>
      </c>
      <c r="Z27" s="98" t="str">
        <f t="shared" si="10"/>
        <v/>
      </c>
      <c r="AA27" s="3"/>
      <c r="AB27" s="196" t="str">
        <f>IF(AND(AC27&gt;=1,AC28&gt;=1),"桜１３０","")</f>
        <v/>
      </c>
      <c r="AC27" s="13"/>
      <c r="AD27" s="198"/>
      <c r="AE27" s="71" t="str">
        <f t="shared" si="4"/>
        <v/>
      </c>
      <c r="AF27" s="72" t="str">
        <f t="shared" si="14"/>
        <v/>
      </c>
      <c r="AG27" s="169" t="str">
        <f>IFERROR(IF(AC27&lt;&gt;"",VLOOKUP(AC27,エントリー集計データ!$A$53:$K$92,11,FALSE),""),"")</f>
        <v/>
      </c>
      <c r="AH27" s="354" t="str">
        <f>IFERROR(IF(AC27&lt;&gt;"",エントリー集計データ!M46+エントリー集計データ!N46,""),"")</f>
        <v/>
      </c>
      <c r="AK27" s="117"/>
      <c r="AL27" s="281" t="str">
        <f t="shared" si="20"/>
        <v/>
      </c>
      <c r="AM27" s="282"/>
      <c r="AN27" s="102" t="str">
        <f t="shared" si="21"/>
        <v/>
      </c>
      <c r="AS27" s="62"/>
      <c r="AV27" s="121" t="str">
        <f t="shared" si="5"/>
        <v/>
      </c>
      <c r="AW27" s="121" t="str">
        <f>IF(AV27="","",O28)</f>
        <v/>
      </c>
      <c r="AX27" s="121" t="str">
        <f t="shared" si="6"/>
        <v/>
      </c>
      <c r="AY27" s="121" t="str">
        <f>IF(AX27="","",V28)</f>
        <v/>
      </c>
    </row>
    <row r="28" spans="1:51" ht="15" customHeight="1" thickBot="1" x14ac:dyDescent="0.2">
      <c r="A28" s="6">
        <v>20</v>
      </c>
      <c r="B28" s="31"/>
      <c r="C28" s="81" t="str">
        <f t="shared" si="1"/>
        <v/>
      </c>
      <c r="D28" s="1"/>
      <c r="E28" s="1"/>
      <c r="F28" s="1"/>
      <c r="G28" s="1"/>
      <c r="H28" s="34"/>
      <c r="I28" s="53"/>
      <c r="J28" s="96"/>
      <c r="K28" s="65">
        <v>20</v>
      </c>
      <c r="L28" s="77" t="str">
        <f t="shared" si="7"/>
        <v>(未登録)</v>
      </c>
      <c r="N28" s="197"/>
      <c r="O28" s="14"/>
      <c r="P28" s="199"/>
      <c r="Q28" s="73" t="str">
        <f t="shared" si="2"/>
        <v/>
      </c>
      <c r="R28" s="74" t="str">
        <f t="shared" si="12"/>
        <v/>
      </c>
      <c r="S28" s="98" t="str">
        <f t="shared" si="8"/>
        <v/>
      </c>
      <c r="T28" s="3" t="str">
        <f t="shared" si="3"/>
        <v/>
      </c>
      <c r="U28" s="197"/>
      <c r="V28" s="14"/>
      <c r="W28" s="199"/>
      <c r="X28" s="73" t="str">
        <f t="shared" si="9"/>
        <v/>
      </c>
      <c r="Y28" s="74" t="str">
        <f t="shared" si="13"/>
        <v/>
      </c>
      <c r="Z28" s="98" t="str">
        <f t="shared" si="10"/>
        <v/>
      </c>
      <c r="AA28" s="3"/>
      <c r="AB28" s="197"/>
      <c r="AC28" s="14"/>
      <c r="AD28" s="199"/>
      <c r="AE28" s="73" t="str">
        <f t="shared" si="4"/>
        <v/>
      </c>
      <c r="AF28" s="74" t="str">
        <f t="shared" si="14"/>
        <v/>
      </c>
      <c r="AG28" s="170" t="str">
        <f>IFERROR(IF(AC28&lt;&gt;"",VLOOKUP(AC28,エントリー集計データ!$A$53:$K$92,11,FALSE),""),"")</f>
        <v/>
      </c>
      <c r="AH28" s="355"/>
      <c r="AK28" s="117"/>
      <c r="AL28" s="281" t="str">
        <f t="shared" si="20"/>
        <v/>
      </c>
      <c r="AM28" s="282"/>
      <c r="AN28" s="102" t="str">
        <f t="shared" si="21"/>
        <v/>
      </c>
      <c r="AP28" s="86"/>
      <c r="AV28" s="121" t="str">
        <f t="shared" si="5"/>
        <v/>
      </c>
      <c r="AW28" s="121" t="str">
        <f>IF(AV28="","",O27)</f>
        <v/>
      </c>
      <c r="AX28" s="121" t="str">
        <f t="shared" si="6"/>
        <v/>
      </c>
      <c r="AY28" s="121" t="str">
        <f>IF(AX28="","",V27)</f>
        <v/>
      </c>
    </row>
    <row r="29" spans="1:51" ht="15" customHeight="1" x14ac:dyDescent="0.15">
      <c r="A29" s="6">
        <v>21</v>
      </c>
      <c r="B29" s="31"/>
      <c r="C29" s="81" t="str">
        <f t="shared" si="1"/>
        <v/>
      </c>
      <c r="D29" s="1"/>
      <c r="E29" s="1"/>
      <c r="F29" s="1"/>
      <c r="G29" s="1"/>
      <c r="H29" s="34"/>
      <c r="I29" s="53"/>
      <c r="J29" s="96"/>
      <c r="K29" s="65">
        <v>21</v>
      </c>
      <c r="L29" s="77" t="str">
        <f t="shared" si="7"/>
        <v>(未登録)</v>
      </c>
      <c r="N29" s="196" t="str">
        <f>IF(AND(O29&gt;=1,O30&gt;=1),"Ｂクラス","")</f>
        <v/>
      </c>
      <c r="O29" s="13"/>
      <c r="P29" s="198"/>
      <c r="Q29" s="71" t="str">
        <f t="shared" si="2"/>
        <v/>
      </c>
      <c r="R29" s="72" t="str">
        <f t="shared" ref="R29:R48" si="22">IF(O29="","",IFERROR(VLOOKUP(O29,$A$9:$L$48,3,FALSE),""))</f>
        <v/>
      </c>
      <c r="S29" s="98" t="str">
        <f t="shared" si="8"/>
        <v/>
      </c>
      <c r="T29" s="3" t="str">
        <f t="shared" si="3"/>
        <v/>
      </c>
      <c r="U29" s="196" t="str">
        <f>IF(AND(V29&gt;=1,V30&gt;=1),"Ｄクラス","")</f>
        <v/>
      </c>
      <c r="V29" s="13"/>
      <c r="W29" s="198"/>
      <c r="X29" s="71" t="str">
        <f t="shared" si="9"/>
        <v/>
      </c>
      <c r="Y29" s="72" t="str">
        <f t="shared" ref="Y29:Y48" si="23">IF(V29="","",IFERROR(VLOOKUP(V29,$A$9:$L$48,3,FALSE),""))</f>
        <v/>
      </c>
      <c r="Z29" s="98" t="str">
        <f t="shared" si="10"/>
        <v/>
      </c>
      <c r="AA29" s="3"/>
      <c r="AB29" s="196" t="str">
        <f t="shared" ref="AB29" si="24">IF(AND(AC29&gt;=1,AC30&gt;=1),"桜１３０","")</f>
        <v/>
      </c>
      <c r="AC29" s="13"/>
      <c r="AD29" s="198"/>
      <c r="AE29" s="71" t="str">
        <f t="shared" si="4"/>
        <v/>
      </c>
      <c r="AF29" s="72" t="str">
        <f t="shared" ref="AF29:AF34" si="25">IF(AC29="","",IFERROR(VLOOKUP(AC29,$A$9:$L$48,3,FALSE),""))</f>
        <v/>
      </c>
      <c r="AG29" s="169" t="str">
        <f>IFERROR(IF(AC29&lt;&gt;"",VLOOKUP(AC29,エントリー集計データ!$A$53:$K$92,11,FALSE),""),"")</f>
        <v/>
      </c>
      <c r="AH29" s="354" t="str">
        <f>IFERROR(IF(AC27&lt;&gt;"",エントリー集計データ!M47+エントリー集計データ!N47,""),"")</f>
        <v/>
      </c>
      <c r="AK29" s="117"/>
      <c r="AL29" s="281" t="str">
        <f t="shared" si="20"/>
        <v/>
      </c>
      <c r="AM29" s="282"/>
      <c r="AN29" s="102" t="str">
        <f t="shared" si="21"/>
        <v/>
      </c>
      <c r="AP29" s="86"/>
      <c r="AV29" s="121" t="str">
        <f t="shared" si="5"/>
        <v/>
      </c>
      <c r="AW29" s="121" t="str">
        <f>IF(AV29="","",O30)</f>
        <v/>
      </c>
      <c r="AX29" s="121" t="str">
        <f t="shared" si="6"/>
        <v/>
      </c>
      <c r="AY29" s="121" t="str">
        <f>IF(AX29="","",V30)</f>
        <v/>
      </c>
    </row>
    <row r="30" spans="1:51" ht="15" customHeight="1" thickBot="1" x14ac:dyDescent="0.2">
      <c r="A30" s="6">
        <v>22</v>
      </c>
      <c r="B30" s="31"/>
      <c r="C30" s="81" t="str">
        <f t="shared" si="1"/>
        <v/>
      </c>
      <c r="D30" s="1"/>
      <c r="E30" s="1"/>
      <c r="F30" s="1"/>
      <c r="G30" s="1"/>
      <c r="H30" s="34"/>
      <c r="I30" s="53"/>
      <c r="J30" s="96"/>
      <c r="K30" s="65">
        <v>22</v>
      </c>
      <c r="L30" s="77" t="str">
        <f t="shared" si="7"/>
        <v>(未登録)</v>
      </c>
      <c r="N30" s="197"/>
      <c r="O30" s="14"/>
      <c r="P30" s="199"/>
      <c r="Q30" s="73" t="str">
        <f t="shared" si="2"/>
        <v/>
      </c>
      <c r="R30" s="74" t="str">
        <f t="shared" si="22"/>
        <v/>
      </c>
      <c r="S30" s="98" t="str">
        <f t="shared" si="8"/>
        <v/>
      </c>
      <c r="T30" s="3" t="str">
        <f t="shared" si="3"/>
        <v/>
      </c>
      <c r="U30" s="197"/>
      <c r="V30" s="14"/>
      <c r="W30" s="199"/>
      <c r="X30" s="73" t="str">
        <f t="shared" si="9"/>
        <v/>
      </c>
      <c r="Y30" s="74" t="str">
        <f t="shared" si="23"/>
        <v/>
      </c>
      <c r="Z30" s="98" t="str">
        <f t="shared" si="10"/>
        <v/>
      </c>
      <c r="AA30" s="3"/>
      <c r="AB30" s="197"/>
      <c r="AC30" s="14"/>
      <c r="AD30" s="199"/>
      <c r="AE30" s="73" t="str">
        <f t="shared" si="4"/>
        <v/>
      </c>
      <c r="AF30" s="74" t="str">
        <f t="shared" si="25"/>
        <v/>
      </c>
      <c r="AG30" s="170" t="str">
        <f>IFERROR(IF(AC30&lt;&gt;"",VLOOKUP(AC30,エントリー集計データ!$A$53:$K$92,11,FALSE),""),"")</f>
        <v/>
      </c>
      <c r="AH30" s="355"/>
      <c r="AK30" s="118"/>
      <c r="AL30" s="283" t="str">
        <f t="shared" ref="AL30" si="26">IF(AK30="","",IFERROR(VLOOKUP(AK30,$A$9:$L$48,12,FALSE),""))</f>
        <v/>
      </c>
      <c r="AM30" s="284"/>
      <c r="AN30" s="103" t="str">
        <f t="shared" si="21"/>
        <v/>
      </c>
      <c r="AV30" s="121" t="str">
        <f t="shared" si="5"/>
        <v/>
      </c>
      <c r="AW30" s="121" t="str">
        <f>IF(AV30="","",O29)</f>
        <v/>
      </c>
      <c r="AX30" s="121" t="str">
        <f t="shared" si="6"/>
        <v/>
      </c>
      <c r="AY30" s="121" t="str">
        <f>IF(AX30="","",V29)</f>
        <v/>
      </c>
    </row>
    <row r="31" spans="1:51" ht="15" customHeight="1" x14ac:dyDescent="0.15">
      <c r="A31" s="6">
        <v>23</v>
      </c>
      <c r="B31" s="31"/>
      <c r="C31" s="81" t="str">
        <f t="shared" si="1"/>
        <v/>
      </c>
      <c r="D31" s="1"/>
      <c r="E31" s="1"/>
      <c r="F31" s="1"/>
      <c r="G31" s="1"/>
      <c r="H31" s="34"/>
      <c r="I31" s="53"/>
      <c r="J31" s="96"/>
      <c r="K31" s="65">
        <v>23</v>
      </c>
      <c r="L31" s="77" t="str">
        <f t="shared" si="7"/>
        <v>(未登録)</v>
      </c>
      <c r="N31" s="200" t="s">
        <v>19</v>
      </c>
      <c r="O31" s="204" t="s">
        <v>55</v>
      </c>
      <c r="P31" s="214" t="s">
        <v>100</v>
      </c>
      <c r="Q31" s="206" t="s">
        <v>103</v>
      </c>
      <c r="R31" s="208" t="s">
        <v>47</v>
      </c>
      <c r="S31" s="98"/>
      <c r="T31" s="3"/>
      <c r="U31" s="196" t="str">
        <f>IF(AND(V31&gt;=1,V32&gt;=1),"Ｄクラス","")</f>
        <v/>
      </c>
      <c r="V31" s="13"/>
      <c r="W31" s="198"/>
      <c r="X31" s="71" t="str">
        <f t="shared" si="9"/>
        <v/>
      </c>
      <c r="Y31" s="72" t="str">
        <f t="shared" si="23"/>
        <v/>
      </c>
      <c r="Z31" s="98" t="str">
        <f t="shared" si="10"/>
        <v/>
      </c>
      <c r="AA31" s="3"/>
      <c r="AB31" s="196" t="str">
        <f t="shared" ref="AB31" si="27">IF(AND(AC31&gt;=1,AC32&gt;=1),"桜１３０","")</f>
        <v/>
      </c>
      <c r="AC31" s="13"/>
      <c r="AD31" s="198"/>
      <c r="AE31" s="71" t="str">
        <f t="shared" si="4"/>
        <v/>
      </c>
      <c r="AF31" s="72" t="str">
        <f t="shared" si="25"/>
        <v/>
      </c>
      <c r="AG31" s="169" t="str">
        <f>IFERROR(IF(AC31&lt;&gt;"",VLOOKUP(AC31,エントリー集計データ!$A$53:$K$92,11,FALSE),""),"")</f>
        <v/>
      </c>
      <c r="AH31" s="354" t="str">
        <f>IFERROR(IF(AC27&lt;&gt;"",エントリー集計データ!M48+エントリー集計データ!N48,""),"")</f>
        <v/>
      </c>
      <c r="AK31" s="4" t="s">
        <v>48</v>
      </c>
      <c r="AM31" s="286" t="str">
        <f>F4</f>
        <v/>
      </c>
      <c r="AN31" s="286"/>
      <c r="AV31" s="121" t="str">
        <f t="shared" si="5"/>
        <v>選手
番号</v>
      </c>
      <c r="AW31" s="121">
        <f>IF(AV31="","",O32)</f>
        <v>0</v>
      </c>
      <c r="AX31" s="121" t="str">
        <f t="shared" si="6"/>
        <v/>
      </c>
      <c r="AY31" s="121" t="str">
        <f>IF(AX31="","",V32)</f>
        <v/>
      </c>
    </row>
    <row r="32" spans="1:51" ht="15" customHeight="1" thickBot="1" x14ac:dyDescent="0.2">
      <c r="A32" s="6">
        <v>24</v>
      </c>
      <c r="B32" s="31"/>
      <c r="C32" s="81" t="str">
        <f t="shared" si="1"/>
        <v/>
      </c>
      <c r="D32" s="1"/>
      <c r="E32" s="1"/>
      <c r="F32" s="1"/>
      <c r="G32" s="1"/>
      <c r="H32" s="34"/>
      <c r="I32" s="53"/>
      <c r="J32" s="96"/>
      <c r="K32" s="65">
        <v>24</v>
      </c>
      <c r="L32" s="77" t="str">
        <f t="shared" si="7"/>
        <v>(未登録)</v>
      </c>
      <c r="N32" s="201"/>
      <c r="O32" s="205"/>
      <c r="P32" s="215"/>
      <c r="Q32" s="207"/>
      <c r="R32" s="209"/>
      <c r="S32" s="98"/>
      <c r="T32" s="3"/>
      <c r="U32" s="197"/>
      <c r="V32" s="14"/>
      <c r="W32" s="199"/>
      <c r="X32" s="73" t="str">
        <f t="shared" si="9"/>
        <v/>
      </c>
      <c r="Y32" s="74" t="str">
        <f t="shared" si="23"/>
        <v/>
      </c>
      <c r="Z32" s="98" t="str">
        <f t="shared" si="10"/>
        <v/>
      </c>
      <c r="AA32" s="3"/>
      <c r="AB32" s="197"/>
      <c r="AC32" s="14"/>
      <c r="AD32" s="199"/>
      <c r="AE32" s="73" t="str">
        <f t="shared" si="4"/>
        <v/>
      </c>
      <c r="AF32" s="74" t="str">
        <f t="shared" si="25"/>
        <v/>
      </c>
      <c r="AG32" s="170" t="str">
        <f>IFERROR(IF(AC32&lt;&gt;"",VLOOKUP(AC32,エントリー集計データ!$A$53:$K$92,11,FALSE),""),"")</f>
        <v/>
      </c>
      <c r="AH32" s="355"/>
      <c r="AK32" s="4" t="s">
        <v>49</v>
      </c>
      <c r="AM32" s="276">
        <f>E5</f>
        <v>0</v>
      </c>
      <c r="AN32" s="277"/>
      <c r="AV32" s="121" t="str">
        <f t="shared" si="5"/>
        <v/>
      </c>
      <c r="AW32" s="121" t="str">
        <f>IF(AV32="","",O31)</f>
        <v/>
      </c>
      <c r="AX32" s="121" t="str">
        <f t="shared" si="6"/>
        <v/>
      </c>
      <c r="AY32" s="121" t="str">
        <f>IF(AX32="","",V31)</f>
        <v/>
      </c>
    </row>
    <row r="33" spans="1:51" ht="15" customHeight="1" x14ac:dyDescent="0.15">
      <c r="A33" s="6">
        <v>25</v>
      </c>
      <c r="B33" s="31"/>
      <c r="C33" s="81" t="str">
        <f t="shared" si="1"/>
        <v/>
      </c>
      <c r="D33" s="1"/>
      <c r="E33" s="1"/>
      <c r="F33" s="1"/>
      <c r="G33" s="1"/>
      <c r="H33" s="34"/>
      <c r="I33" s="53"/>
      <c r="J33" s="96"/>
      <c r="K33" s="65">
        <v>25</v>
      </c>
      <c r="L33" s="77" t="str">
        <f t="shared" si="7"/>
        <v>(未登録)</v>
      </c>
      <c r="N33" s="196" t="str">
        <f>IF(AND(O33&gt;=1,O34&gt;=1),"Ｃクラス","")</f>
        <v/>
      </c>
      <c r="O33" s="13"/>
      <c r="P33" s="198"/>
      <c r="Q33" s="71" t="str">
        <f t="shared" si="2"/>
        <v/>
      </c>
      <c r="R33" s="72" t="str">
        <f t="shared" si="22"/>
        <v/>
      </c>
      <c r="S33" s="98" t="str">
        <f t="shared" si="8"/>
        <v/>
      </c>
      <c r="T33" s="3" t="str">
        <f t="shared" si="3"/>
        <v/>
      </c>
      <c r="U33" s="196" t="str">
        <f>IF(AND(V33&gt;=1,V34&gt;=1),"Ｄクラス","")</f>
        <v/>
      </c>
      <c r="V33" s="13"/>
      <c r="W33" s="198"/>
      <c r="X33" s="71" t="str">
        <f t="shared" si="9"/>
        <v/>
      </c>
      <c r="Y33" s="72" t="str">
        <f t="shared" si="23"/>
        <v/>
      </c>
      <c r="Z33" s="98" t="str">
        <f t="shared" si="10"/>
        <v/>
      </c>
      <c r="AA33" s="3"/>
      <c r="AB33" s="196" t="str">
        <f t="shared" ref="AB33" si="28">IF(AND(AC33&gt;=1,AC34&gt;=1),"桜１３０","")</f>
        <v/>
      </c>
      <c r="AC33" s="13"/>
      <c r="AD33" s="198"/>
      <c r="AE33" s="71" t="str">
        <f t="shared" si="4"/>
        <v/>
      </c>
      <c r="AF33" s="72" t="str">
        <f t="shared" si="25"/>
        <v/>
      </c>
      <c r="AG33" s="169" t="str">
        <f>IFERROR(IF(AC33&lt;&gt;"",VLOOKUP(AC33,エントリー集計データ!$A$53:$K$92,11,FALSE),""),"")</f>
        <v/>
      </c>
      <c r="AH33" s="354" t="str">
        <f>IFERROR(IF(AC27&lt;&gt;"",エントリー集計データ!M49+エントリー集計データ!N49,""),"")</f>
        <v/>
      </c>
      <c r="AK33" s="12" t="s">
        <v>50</v>
      </c>
      <c r="AL33" s="56"/>
      <c r="AM33" s="287">
        <f>E6</f>
        <v>0</v>
      </c>
      <c r="AN33" s="288"/>
      <c r="AV33" s="121" t="str">
        <f t="shared" si="5"/>
        <v/>
      </c>
      <c r="AW33" s="121" t="str">
        <f>IF(AV33="","",O34)</f>
        <v/>
      </c>
      <c r="AX33" s="121" t="str">
        <f t="shared" si="6"/>
        <v/>
      </c>
      <c r="AY33" s="121" t="str">
        <f>IF(AX33="","",V34)</f>
        <v/>
      </c>
    </row>
    <row r="34" spans="1:51" ht="15" customHeight="1" thickBot="1" x14ac:dyDescent="0.2">
      <c r="A34" s="6">
        <v>26</v>
      </c>
      <c r="B34" s="31"/>
      <c r="C34" s="81" t="str">
        <f t="shared" si="1"/>
        <v/>
      </c>
      <c r="D34" s="1"/>
      <c r="E34" s="1"/>
      <c r="F34" s="1"/>
      <c r="G34" s="1"/>
      <c r="H34" s="34"/>
      <c r="I34" s="53"/>
      <c r="J34" s="96"/>
      <c r="K34" s="65">
        <v>26</v>
      </c>
      <c r="L34" s="77" t="str">
        <f t="shared" si="7"/>
        <v>(未登録)</v>
      </c>
      <c r="N34" s="197"/>
      <c r="O34" s="14"/>
      <c r="P34" s="199"/>
      <c r="Q34" s="73" t="str">
        <f t="shared" si="2"/>
        <v/>
      </c>
      <c r="R34" s="74" t="str">
        <f t="shared" si="22"/>
        <v/>
      </c>
      <c r="S34" s="98" t="str">
        <f t="shared" si="8"/>
        <v/>
      </c>
      <c r="T34" s="3" t="str">
        <f t="shared" si="3"/>
        <v/>
      </c>
      <c r="U34" s="197"/>
      <c r="V34" s="14"/>
      <c r="W34" s="199"/>
      <c r="X34" s="73" t="str">
        <f t="shared" si="9"/>
        <v/>
      </c>
      <c r="Y34" s="74" t="str">
        <f t="shared" si="23"/>
        <v/>
      </c>
      <c r="Z34" s="98" t="str">
        <f t="shared" si="10"/>
        <v/>
      </c>
      <c r="AA34" s="3"/>
      <c r="AB34" s="197"/>
      <c r="AC34" s="14"/>
      <c r="AD34" s="199"/>
      <c r="AE34" s="73" t="str">
        <f t="shared" si="4"/>
        <v/>
      </c>
      <c r="AF34" s="74" t="str">
        <f t="shared" si="25"/>
        <v/>
      </c>
      <c r="AG34" s="170" t="str">
        <f>IFERROR(IF(AC34&lt;&gt;"",VLOOKUP(AC34,エントリー集計データ!$A$53:$K$92,11,FALSE),""),"")</f>
        <v/>
      </c>
      <c r="AH34" s="355"/>
      <c r="AV34" s="121" t="str">
        <f t="shared" si="5"/>
        <v/>
      </c>
      <c r="AW34" s="121" t="str">
        <f>IF(AV34="","",O33)</f>
        <v/>
      </c>
      <c r="AX34" s="121" t="str">
        <f t="shared" si="6"/>
        <v/>
      </c>
      <c r="AY34" s="121" t="str">
        <f>IF(AX34="","",V33)</f>
        <v/>
      </c>
    </row>
    <row r="35" spans="1:51" ht="15" customHeight="1" x14ac:dyDescent="0.15">
      <c r="A35" s="6">
        <v>27</v>
      </c>
      <c r="B35" s="31"/>
      <c r="C35" s="81" t="str">
        <f t="shared" si="1"/>
        <v/>
      </c>
      <c r="D35" s="1"/>
      <c r="E35" s="1"/>
      <c r="F35" s="1"/>
      <c r="G35" s="1"/>
      <c r="H35" s="34"/>
      <c r="I35" s="53"/>
      <c r="J35" s="96"/>
      <c r="K35" s="65">
        <v>27</v>
      </c>
      <c r="L35" s="77" t="str">
        <f t="shared" si="7"/>
        <v>(未登録)</v>
      </c>
      <c r="N35" s="196" t="str">
        <f>IF(AND(O35&gt;=1,O36&gt;=1),"Ｃクラス","")</f>
        <v/>
      </c>
      <c r="O35" s="13"/>
      <c r="P35" s="198"/>
      <c r="Q35" s="71" t="str">
        <f t="shared" si="2"/>
        <v/>
      </c>
      <c r="R35" s="72" t="str">
        <f t="shared" si="22"/>
        <v/>
      </c>
      <c r="S35" s="98" t="str">
        <f t="shared" si="8"/>
        <v/>
      </c>
      <c r="T35" s="3" t="str">
        <f t="shared" si="3"/>
        <v/>
      </c>
      <c r="U35" s="196" t="str">
        <f>IF(AND(V35&gt;=1,V36&gt;=1),"Ｄクラス","")</f>
        <v/>
      </c>
      <c r="V35" s="13"/>
      <c r="W35" s="198"/>
      <c r="X35" s="71" t="str">
        <f t="shared" si="9"/>
        <v/>
      </c>
      <c r="Y35" s="72" t="str">
        <f t="shared" si="23"/>
        <v/>
      </c>
      <c r="Z35" s="98" t="str">
        <f t="shared" si="10"/>
        <v/>
      </c>
      <c r="AA35" s="3"/>
      <c r="AB35" s="133"/>
      <c r="AC35" s="125"/>
      <c r="AD35" s="132"/>
      <c r="AE35" s="126"/>
      <c r="AK35" s="12" t="s">
        <v>191</v>
      </c>
      <c r="AL35" s="12"/>
      <c r="AV35" s="121" t="str">
        <f t="shared" si="5"/>
        <v/>
      </c>
      <c r="AW35" s="121" t="str">
        <f>IF(AV35="","",O36)</f>
        <v/>
      </c>
      <c r="AX35" s="121" t="str">
        <f t="shared" si="6"/>
        <v/>
      </c>
      <c r="AY35" s="121" t="str">
        <f>IF(AX35="","",V36)</f>
        <v/>
      </c>
    </row>
    <row r="36" spans="1:51" ht="15" customHeight="1" thickBot="1" x14ac:dyDescent="0.2">
      <c r="A36" s="6">
        <v>28</v>
      </c>
      <c r="B36" s="31"/>
      <c r="C36" s="81" t="str">
        <f t="shared" si="1"/>
        <v/>
      </c>
      <c r="D36" s="1"/>
      <c r="E36" s="1"/>
      <c r="F36" s="1"/>
      <c r="G36" s="1"/>
      <c r="H36" s="34"/>
      <c r="I36" s="53"/>
      <c r="J36" s="96"/>
      <c r="K36" s="65">
        <v>28</v>
      </c>
      <c r="L36" s="77" t="str">
        <f t="shared" si="7"/>
        <v>(未登録)</v>
      </c>
      <c r="N36" s="197"/>
      <c r="O36" s="14"/>
      <c r="P36" s="199"/>
      <c r="Q36" s="73" t="str">
        <f t="shared" si="2"/>
        <v/>
      </c>
      <c r="R36" s="74" t="str">
        <f t="shared" si="22"/>
        <v/>
      </c>
      <c r="S36" s="98" t="str">
        <f t="shared" si="8"/>
        <v/>
      </c>
      <c r="T36" s="3" t="str">
        <f t="shared" si="3"/>
        <v/>
      </c>
      <c r="U36" s="197"/>
      <c r="V36" s="14"/>
      <c r="W36" s="199"/>
      <c r="X36" s="73" t="str">
        <f t="shared" si="9"/>
        <v/>
      </c>
      <c r="Y36" s="74" t="str">
        <f t="shared" si="23"/>
        <v/>
      </c>
      <c r="Z36" s="98" t="str">
        <f t="shared" si="10"/>
        <v/>
      </c>
      <c r="AA36" s="3"/>
      <c r="AB36" s="131"/>
      <c r="AC36" s="127"/>
      <c r="AD36" s="130"/>
      <c r="AE36" s="128"/>
      <c r="AF36" s="129"/>
      <c r="AG36" s="98" t="str">
        <f t="shared" si="11"/>
        <v/>
      </c>
      <c r="AH36" s="278"/>
      <c r="AI36" s="279"/>
      <c r="AJ36" s="279"/>
      <c r="AK36" s="279"/>
      <c r="AL36" s="279"/>
      <c r="AM36" s="279"/>
      <c r="AN36" s="280"/>
      <c r="AP36" s="61"/>
      <c r="AV36" s="121" t="str">
        <f t="shared" si="5"/>
        <v/>
      </c>
      <c r="AW36" s="121" t="str">
        <f>IF(AV36="","",O35)</f>
        <v/>
      </c>
      <c r="AX36" s="121" t="str">
        <f t="shared" si="6"/>
        <v/>
      </c>
      <c r="AY36" s="121" t="str">
        <f>IF(AX36="","",V35)</f>
        <v/>
      </c>
    </row>
    <row r="37" spans="1:51" ht="15" customHeight="1" x14ac:dyDescent="0.15">
      <c r="A37" s="6">
        <v>29</v>
      </c>
      <c r="B37" s="31"/>
      <c r="C37" s="81" t="str">
        <f t="shared" si="1"/>
        <v/>
      </c>
      <c r="D37" s="1"/>
      <c r="E37" s="1"/>
      <c r="F37" s="1"/>
      <c r="G37" s="1"/>
      <c r="H37" s="34"/>
      <c r="I37" s="53"/>
      <c r="J37" s="96"/>
      <c r="K37" s="65">
        <v>29</v>
      </c>
      <c r="L37" s="77" t="str">
        <f t="shared" si="7"/>
        <v>(未登録)</v>
      </c>
      <c r="N37" s="196" t="str">
        <f>IF(AND(O37&gt;=1,O38&gt;=1),"Ｃクラス","")</f>
        <v/>
      </c>
      <c r="O37" s="13"/>
      <c r="P37" s="198"/>
      <c r="Q37" s="71" t="str">
        <f t="shared" si="2"/>
        <v/>
      </c>
      <c r="R37" s="72" t="str">
        <f t="shared" si="22"/>
        <v/>
      </c>
      <c r="S37" s="98" t="str">
        <f t="shared" si="8"/>
        <v/>
      </c>
      <c r="T37" s="3" t="str">
        <f t="shared" si="3"/>
        <v/>
      </c>
      <c r="U37" s="196" t="str">
        <f>IF(AND(V37&gt;=1,V38&gt;=1),"Ｄクラス","")</f>
        <v/>
      </c>
      <c r="V37" s="13"/>
      <c r="W37" s="198"/>
      <c r="X37" s="71" t="str">
        <f t="shared" si="9"/>
        <v/>
      </c>
      <c r="Y37" s="72" t="str">
        <f t="shared" si="23"/>
        <v/>
      </c>
      <c r="Z37" s="98" t="str">
        <f t="shared" si="10"/>
        <v/>
      </c>
      <c r="AA37" s="3"/>
      <c r="AB37" s="131"/>
      <c r="AC37" s="127"/>
      <c r="AD37" s="130"/>
      <c r="AE37" s="128"/>
      <c r="AF37" s="129"/>
      <c r="AG37" s="98" t="str">
        <f t="shared" si="11"/>
        <v/>
      </c>
      <c r="AV37" s="121" t="str">
        <f t="shared" si="5"/>
        <v/>
      </c>
      <c r="AW37" s="121" t="str">
        <f>IF(AV37="","",O38)</f>
        <v/>
      </c>
      <c r="AX37" s="121" t="str">
        <f t="shared" si="6"/>
        <v/>
      </c>
      <c r="AY37" s="121" t="str">
        <f>IF(AX37="","",V38)</f>
        <v/>
      </c>
    </row>
    <row r="38" spans="1:51" ht="15" customHeight="1" thickBot="1" x14ac:dyDescent="0.2">
      <c r="A38" s="6">
        <v>30</v>
      </c>
      <c r="B38" s="31"/>
      <c r="C38" s="81" t="str">
        <f t="shared" si="1"/>
        <v/>
      </c>
      <c r="D38" s="1"/>
      <c r="E38" s="1"/>
      <c r="F38" s="1"/>
      <c r="G38" s="1"/>
      <c r="H38" s="34"/>
      <c r="I38" s="53"/>
      <c r="J38" s="96"/>
      <c r="K38" s="65">
        <v>30</v>
      </c>
      <c r="L38" s="77" t="str">
        <f t="shared" si="7"/>
        <v>(未登録)</v>
      </c>
      <c r="N38" s="197"/>
      <c r="O38" s="14"/>
      <c r="P38" s="199"/>
      <c r="Q38" s="73" t="str">
        <f t="shared" si="2"/>
        <v/>
      </c>
      <c r="R38" s="74" t="str">
        <f t="shared" si="22"/>
        <v/>
      </c>
      <c r="S38" s="98" t="str">
        <f t="shared" si="8"/>
        <v/>
      </c>
      <c r="T38" s="3" t="str">
        <f t="shared" si="3"/>
        <v/>
      </c>
      <c r="U38" s="197"/>
      <c r="V38" s="14"/>
      <c r="W38" s="199"/>
      <c r="X38" s="73" t="str">
        <f t="shared" si="9"/>
        <v/>
      </c>
      <c r="Y38" s="74" t="str">
        <f t="shared" si="23"/>
        <v/>
      </c>
      <c r="Z38" s="98" t="str">
        <f t="shared" si="10"/>
        <v/>
      </c>
      <c r="AA38" s="3"/>
      <c r="AB38" s="131"/>
      <c r="AC38" s="127"/>
      <c r="AD38" s="130"/>
      <c r="AE38" s="128"/>
      <c r="AF38" s="129"/>
      <c r="AG38" s="98" t="str">
        <f t="shared" si="11"/>
        <v/>
      </c>
      <c r="AH38" s="285" t="s">
        <v>75</v>
      </c>
      <c r="AI38" s="285"/>
      <c r="AJ38" s="285"/>
      <c r="AK38" s="4" t="s">
        <v>74</v>
      </c>
      <c r="AL38" s="154"/>
      <c r="AM38" s="274"/>
      <c r="AN38" s="275"/>
      <c r="AV38" s="121" t="str">
        <f t="shared" si="5"/>
        <v/>
      </c>
      <c r="AW38" s="121" t="str">
        <f>IF(AV38="","",O37)</f>
        <v/>
      </c>
      <c r="AX38" s="121" t="str">
        <f t="shared" si="6"/>
        <v/>
      </c>
      <c r="AY38" s="121" t="str">
        <f>IF(AX38="","",V37)</f>
        <v/>
      </c>
    </row>
    <row r="39" spans="1:51" ht="15" customHeight="1" thickBot="1" x14ac:dyDescent="0.2">
      <c r="A39" s="6">
        <v>31</v>
      </c>
      <c r="B39" s="31"/>
      <c r="C39" s="81" t="str">
        <f t="shared" si="1"/>
        <v/>
      </c>
      <c r="D39" s="1"/>
      <c r="E39" s="1"/>
      <c r="F39" s="1"/>
      <c r="G39" s="1"/>
      <c r="H39" s="34"/>
      <c r="I39" s="53"/>
      <c r="J39" s="96"/>
      <c r="K39" s="65">
        <v>31</v>
      </c>
      <c r="L39" s="77" t="str">
        <f t="shared" si="7"/>
        <v>(未登録)</v>
      </c>
      <c r="N39" s="196" t="str">
        <f>IF(AND(O39&gt;=1,O40&gt;=1),"Ｃクラス","")</f>
        <v/>
      </c>
      <c r="O39" s="13"/>
      <c r="P39" s="198"/>
      <c r="Q39" s="71" t="str">
        <f t="shared" si="2"/>
        <v/>
      </c>
      <c r="R39" s="72" t="str">
        <f t="shared" si="22"/>
        <v/>
      </c>
      <c r="S39" s="98" t="str">
        <f t="shared" si="8"/>
        <v/>
      </c>
      <c r="T39" s="3" t="str">
        <f t="shared" si="3"/>
        <v/>
      </c>
      <c r="U39" s="196" t="str">
        <f>IF(AND(V39&gt;=1,V40&gt;=1),"Ｄクラス","")</f>
        <v/>
      </c>
      <c r="V39" s="13"/>
      <c r="W39" s="198"/>
      <c r="X39" s="71" t="str">
        <f t="shared" si="9"/>
        <v/>
      </c>
      <c r="Y39" s="72" t="str">
        <f t="shared" si="23"/>
        <v/>
      </c>
      <c r="Z39" s="98" t="str">
        <f t="shared" si="10"/>
        <v/>
      </c>
      <c r="AA39" s="3"/>
      <c r="AB39" s="131"/>
      <c r="AC39" s="127"/>
      <c r="AD39" s="130"/>
      <c r="AE39" s="128"/>
      <c r="AF39" s="129"/>
      <c r="AG39" s="98" t="str">
        <f t="shared" si="11"/>
        <v/>
      </c>
      <c r="AH39" s="3" t="str">
        <f t="shared" ref="AH39" si="29">IFERROR(IF(AF39="","",IF(COUNTIF($D$55:$D$94,AF39)&gt;=1,"",1)),"")</f>
        <v/>
      </c>
      <c r="AV39" s="121" t="str">
        <f t="shared" si="5"/>
        <v/>
      </c>
      <c r="AW39" s="121" t="str">
        <f>IF(AV39="","",O40)</f>
        <v/>
      </c>
      <c r="AX39" s="121" t="str">
        <f t="shared" si="6"/>
        <v/>
      </c>
      <c r="AY39" s="121" t="str">
        <f>IF(AX39="","",V40)</f>
        <v/>
      </c>
    </row>
    <row r="40" spans="1:51" ht="15" customHeight="1" thickBot="1" x14ac:dyDescent="0.2">
      <c r="A40" s="6">
        <v>32</v>
      </c>
      <c r="B40" s="31"/>
      <c r="C40" s="81" t="str">
        <f t="shared" si="1"/>
        <v/>
      </c>
      <c r="D40" s="1"/>
      <c r="E40" s="1"/>
      <c r="F40" s="1"/>
      <c r="G40" s="1"/>
      <c r="H40" s="34"/>
      <c r="I40" s="53"/>
      <c r="J40" s="96"/>
      <c r="K40" s="65">
        <v>32</v>
      </c>
      <c r="L40" s="77" t="str">
        <f t="shared" si="7"/>
        <v>(未登録)</v>
      </c>
      <c r="N40" s="197"/>
      <c r="O40" s="14"/>
      <c r="P40" s="199"/>
      <c r="Q40" s="73" t="str">
        <f t="shared" si="2"/>
        <v/>
      </c>
      <c r="R40" s="74" t="str">
        <f t="shared" si="22"/>
        <v/>
      </c>
      <c r="S40" s="98" t="str">
        <f t="shared" si="8"/>
        <v/>
      </c>
      <c r="T40" s="3" t="str">
        <f t="shared" si="3"/>
        <v/>
      </c>
      <c r="U40" s="197"/>
      <c r="V40" s="14"/>
      <c r="W40" s="199"/>
      <c r="X40" s="73" t="str">
        <f t="shared" si="9"/>
        <v/>
      </c>
      <c r="Y40" s="74" t="str">
        <f t="shared" si="23"/>
        <v/>
      </c>
      <c r="Z40" s="98" t="str">
        <f t="shared" si="10"/>
        <v/>
      </c>
      <c r="AA40" s="3"/>
      <c r="AB40" s="131"/>
      <c r="AC40" s="127"/>
      <c r="AD40" s="130"/>
      <c r="AE40" s="128"/>
      <c r="AF40" s="179" t="s">
        <v>73</v>
      </c>
      <c r="AG40" s="180"/>
      <c r="AH40" s="180"/>
      <c r="AI40" s="180"/>
      <c r="AJ40" s="180"/>
      <c r="AK40" s="180"/>
      <c r="AL40" s="180"/>
      <c r="AM40" s="180"/>
      <c r="AN40" s="181"/>
      <c r="AV40" s="121" t="str">
        <f t="shared" si="5"/>
        <v/>
      </c>
      <c r="AW40" s="121" t="str">
        <f>IF(AV40="","",O39)</f>
        <v/>
      </c>
      <c r="AX40" s="121" t="str">
        <f t="shared" si="6"/>
        <v/>
      </c>
      <c r="AY40" s="121" t="str">
        <f>IF(AX40="","",V39)</f>
        <v/>
      </c>
    </row>
    <row r="41" spans="1:51" ht="15" customHeight="1" x14ac:dyDescent="0.15">
      <c r="A41" s="6">
        <v>33</v>
      </c>
      <c r="B41" s="31"/>
      <c r="C41" s="81" t="str">
        <f t="shared" si="1"/>
        <v/>
      </c>
      <c r="D41" s="1"/>
      <c r="E41" s="1"/>
      <c r="F41" s="1"/>
      <c r="G41" s="1"/>
      <c r="H41" s="34"/>
      <c r="I41" s="53"/>
      <c r="J41" s="96"/>
      <c r="K41" s="65">
        <v>33</v>
      </c>
      <c r="L41" s="77" t="str">
        <f t="shared" si="7"/>
        <v>(未登録)</v>
      </c>
      <c r="N41" s="196" t="str">
        <f>IF(AND(O41&gt;=1,O42&gt;=1),"Ｃクラス","")</f>
        <v/>
      </c>
      <c r="O41" s="13"/>
      <c r="P41" s="198"/>
      <c r="Q41" s="71" t="str">
        <f t="shared" si="2"/>
        <v/>
      </c>
      <c r="R41" s="72" t="str">
        <f t="shared" si="22"/>
        <v/>
      </c>
      <c r="S41" s="98" t="str">
        <f t="shared" si="8"/>
        <v/>
      </c>
      <c r="T41" s="3" t="str">
        <f t="shared" si="3"/>
        <v/>
      </c>
      <c r="U41" s="196" t="str">
        <f>IF(AND(V41&gt;=1,V42&gt;=1),"Ｄクラス","")</f>
        <v/>
      </c>
      <c r="V41" s="13"/>
      <c r="W41" s="198"/>
      <c r="X41" s="71" t="str">
        <f t="shared" si="9"/>
        <v/>
      </c>
      <c r="Y41" s="72" t="str">
        <f t="shared" si="23"/>
        <v/>
      </c>
      <c r="Z41" s="98" t="str">
        <f t="shared" si="10"/>
        <v/>
      </c>
      <c r="AA41" s="3"/>
      <c r="AB41" s="131"/>
      <c r="AC41" s="127"/>
      <c r="AD41" s="130"/>
      <c r="AE41" s="128"/>
      <c r="AF41" s="182"/>
      <c r="AG41" s="183"/>
      <c r="AH41" s="183"/>
      <c r="AI41" s="183"/>
      <c r="AJ41" s="183"/>
      <c r="AK41" s="183"/>
      <c r="AL41" s="183"/>
      <c r="AM41" s="183"/>
      <c r="AN41" s="184"/>
      <c r="AV41" s="121" t="str">
        <f t="shared" si="5"/>
        <v/>
      </c>
      <c r="AW41" s="121" t="str">
        <f>IF(AV41="","",O42)</f>
        <v/>
      </c>
      <c r="AX41" s="121" t="str">
        <f t="shared" si="6"/>
        <v/>
      </c>
      <c r="AY41" s="121" t="str">
        <f>IF(AX41="","",V42)</f>
        <v/>
      </c>
    </row>
    <row r="42" spans="1:51" ht="15" customHeight="1" thickBot="1" x14ac:dyDescent="0.2">
      <c r="A42" s="6">
        <v>34</v>
      </c>
      <c r="B42" s="31"/>
      <c r="C42" s="81" t="str">
        <f t="shared" si="1"/>
        <v/>
      </c>
      <c r="D42" s="1"/>
      <c r="E42" s="1"/>
      <c r="F42" s="1"/>
      <c r="G42" s="1"/>
      <c r="H42" s="34"/>
      <c r="I42" s="53"/>
      <c r="J42" s="96"/>
      <c r="K42" s="65">
        <v>34</v>
      </c>
      <c r="L42" s="77" t="str">
        <f t="shared" si="7"/>
        <v>(未登録)</v>
      </c>
      <c r="N42" s="197"/>
      <c r="O42" s="14"/>
      <c r="P42" s="199"/>
      <c r="Q42" s="73" t="str">
        <f t="shared" si="2"/>
        <v/>
      </c>
      <c r="R42" s="74" t="str">
        <f t="shared" si="22"/>
        <v/>
      </c>
      <c r="S42" s="98" t="str">
        <f t="shared" si="8"/>
        <v/>
      </c>
      <c r="T42" s="3" t="str">
        <f t="shared" si="3"/>
        <v/>
      </c>
      <c r="U42" s="197"/>
      <c r="V42" s="14"/>
      <c r="W42" s="199"/>
      <c r="X42" s="73" t="str">
        <f t="shared" si="9"/>
        <v/>
      </c>
      <c r="Y42" s="74" t="str">
        <f t="shared" si="23"/>
        <v/>
      </c>
      <c r="Z42" s="98" t="str">
        <f t="shared" si="10"/>
        <v/>
      </c>
      <c r="AA42" s="3"/>
      <c r="AB42" s="131"/>
      <c r="AC42" s="127"/>
      <c r="AD42" s="130"/>
      <c r="AE42" s="128"/>
      <c r="AF42" s="269" t="s">
        <v>115</v>
      </c>
      <c r="AG42" s="226"/>
      <c r="AH42" s="226"/>
      <c r="AI42" s="226"/>
      <c r="AJ42" s="226"/>
      <c r="AK42" s="226"/>
      <c r="AL42" s="226"/>
      <c r="AM42" s="226"/>
      <c r="AN42" s="270"/>
      <c r="AV42" s="121" t="str">
        <f t="shared" si="5"/>
        <v/>
      </c>
      <c r="AW42" s="121" t="str">
        <f>IF(AV42="","",O41)</f>
        <v/>
      </c>
      <c r="AX42" s="121" t="str">
        <f t="shared" si="6"/>
        <v/>
      </c>
      <c r="AY42" s="121" t="str">
        <f>IF(AX42="","",V41)</f>
        <v/>
      </c>
    </row>
    <row r="43" spans="1:51" ht="15" customHeight="1" x14ac:dyDescent="0.15">
      <c r="A43" s="6">
        <v>35</v>
      </c>
      <c r="B43" s="31"/>
      <c r="C43" s="81" t="str">
        <f t="shared" si="1"/>
        <v/>
      </c>
      <c r="D43" s="1"/>
      <c r="E43" s="1"/>
      <c r="F43" s="1"/>
      <c r="G43" s="1"/>
      <c r="H43" s="34"/>
      <c r="I43" s="53"/>
      <c r="J43" s="96"/>
      <c r="K43" s="65">
        <v>35</v>
      </c>
      <c r="L43" s="77" t="str">
        <f t="shared" si="7"/>
        <v>(未登録)</v>
      </c>
      <c r="N43" s="196" t="str">
        <f>IF(AND(O43&gt;=1,O44&gt;=1),"Ｃクラス","")</f>
        <v/>
      </c>
      <c r="O43" s="13"/>
      <c r="P43" s="198"/>
      <c r="Q43" s="71" t="str">
        <f t="shared" si="2"/>
        <v/>
      </c>
      <c r="R43" s="72" t="str">
        <f t="shared" si="22"/>
        <v/>
      </c>
      <c r="S43" s="98" t="str">
        <f t="shared" si="8"/>
        <v/>
      </c>
      <c r="T43" s="3" t="str">
        <f t="shared" si="3"/>
        <v/>
      </c>
      <c r="U43" s="196" t="str">
        <f>IF(AND(V43&gt;=1,V44&gt;=1),"Ｄクラス","")</f>
        <v/>
      </c>
      <c r="V43" s="13"/>
      <c r="W43" s="198"/>
      <c r="X43" s="71" t="str">
        <f t="shared" si="9"/>
        <v/>
      </c>
      <c r="Y43" s="72" t="str">
        <f t="shared" si="23"/>
        <v/>
      </c>
      <c r="Z43" s="98" t="str">
        <f t="shared" si="10"/>
        <v/>
      </c>
      <c r="AA43" s="3"/>
      <c r="AB43" s="131"/>
      <c r="AC43" s="127"/>
      <c r="AD43" s="130"/>
      <c r="AE43" s="128"/>
      <c r="AF43" s="269"/>
      <c r="AG43" s="226"/>
      <c r="AH43" s="226"/>
      <c r="AI43" s="226"/>
      <c r="AJ43" s="226"/>
      <c r="AK43" s="226"/>
      <c r="AL43" s="226"/>
      <c r="AM43" s="226"/>
      <c r="AN43" s="270"/>
      <c r="AV43" s="121" t="str">
        <f t="shared" si="5"/>
        <v/>
      </c>
      <c r="AW43" s="121" t="str">
        <f>IF(AV43="","",O44)</f>
        <v/>
      </c>
      <c r="AX43" s="121" t="str">
        <f t="shared" si="6"/>
        <v/>
      </c>
      <c r="AY43" s="121" t="str">
        <f>IF(AX43="","",V44)</f>
        <v/>
      </c>
    </row>
    <row r="44" spans="1:51" ht="15" customHeight="1" thickBot="1" x14ac:dyDescent="0.2">
      <c r="A44" s="6">
        <v>36</v>
      </c>
      <c r="B44" s="31"/>
      <c r="C44" s="81" t="str">
        <f t="shared" si="1"/>
        <v/>
      </c>
      <c r="D44" s="1"/>
      <c r="E44" s="1"/>
      <c r="F44" s="1"/>
      <c r="G44" s="1"/>
      <c r="H44" s="34"/>
      <c r="I44" s="53"/>
      <c r="J44" s="96"/>
      <c r="K44" s="65">
        <v>36</v>
      </c>
      <c r="L44" s="77" t="str">
        <f t="shared" si="7"/>
        <v>(未登録)</v>
      </c>
      <c r="N44" s="197"/>
      <c r="O44" s="14"/>
      <c r="P44" s="199"/>
      <c r="Q44" s="73" t="str">
        <f t="shared" si="2"/>
        <v/>
      </c>
      <c r="R44" s="74" t="str">
        <f t="shared" si="22"/>
        <v/>
      </c>
      <c r="S44" s="98" t="str">
        <f t="shared" si="8"/>
        <v/>
      </c>
      <c r="T44" s="3" t="str">
        <f t="shared" si="3"/>
        <v/>
      </c>
      <c r="U44" s="197"/>
      <c r="V44" s="14"/>
      <c r="W44" s="199"/>
      <c r="X44" s="73" t="str">
        <f t="shared" si="9"/>
        <v/>
      </c>
      <c r="Y44" s="74" t="str">
        <f t="shared" si="23"/>
        <v/>
      </c>
      <c r="Z44" s="98" t="str">
        <f t="shared" si="10"/>
        <v/>
      </c>
      <c r="AA44" s="3"/>
      <c r="AB44" s="131"/>
      <c r="AC44" s="127"/>
      <c r="AD44" s="130"/>
      <c r="AE44" s="128"/>
      <c r="AF44" s="269"/>
      <c r="AG44" s="226"/>
      <c r="AH44" s="226"/>
      <c r="AI44" s="226"/>
      <c r="AJ44" s="226"/>
      <c r="AK44" s="226"/>
      <c r="AL44" s="226"/>
      <c r="AM44" s="226"/>
      <c r="AN44" s="270"/>
      <c r="AV44" s="121" t="str">
        <f t="shared" si="5"/>
        <v/>
      </c>
      <c r="AW44" s="121" t="str">
        <f>IF(AV44="","",O43)</f>
        <v/>
      </c>
      <c r="AX44" s="121" t="str">
        <f t="shared" si="6"/>
        <v/>
      </c>
      <c r="AY44" s="121" t="str">
        <f>IF(AX44="","",V43)</f>
        <v/>
      </c>
    </row>
    <row r="45" spans="1:51" ht="15" customHeight="1" x14ac:dyDescent="0.15">
      <c r="A45" s="6">
        <v>37</v>
      </c>
      <c r="B45" s="31"/>
      <c r="C45" s="81" t="str">
        <f t="shared" si="1"/>
        <v/>
      </c>
      <c r="D45" s="1"/>
      <c r="E45" s="1"/>
      <c r="F45" s="1"/>
      <c r="G45" s="1"/>
      <c r="H45" s="34"/>
      <c r="I45" s="53"/>
      <c r="J45" s="96"/>
      <c r="K45" s="65">
        <v>37</v>
      </c>
      <c r="L45" s="77" t="str">
        <f t="shared" si="7"/>
        <v>(未登録)</v>
      </c>
      <c r="N45" s="196" t="str">
        <f>IF(AND(O45&gt;=1,O46&gt;=1),"Ｃクラス","")</f>
        <v/>
      </c>
      <c r="O45" s="13"/>
      <c r="P45" s="198"/>
      <c r="Q45" s="71" t="str">
        <f t="shared" si="2"/>
        <v/>
      </c>
      <c r="R45" s="72" t="str">
        <f t="shared" si="22"/>
        <v/>
      </c>
      <c r="S45" s="98" t="str">
        <f t="shared" si="8"/>
        <v/>
      </c>
      <c r="T45" s="3" t="str">
        <f t="shared" si="3"/>
        <v/>
      </c>
      <c r="U45" s="196" t="str">
        <f>IF(AND(V45&gt;=1,V46&gt;=1),"Ｄクラス","")</f>
        <v/>
      </c>
      <c r="V45" s="13"/>
      <c r="W45" s="198"/>
      <c r="X45" s="71" t="str">
        <f t="shared" si="9"/>
        <v/>
      </c>
      <c r="Y45" s="72" t="str">
        <f t="shared" si="23"/>
        <v/>
      </c>
      <c r="Z45" s="98" t="str">
        <f t="shared" si="10"/>
        <v/>
      </c>
      <c r="AA45" s="3"/>
      <c r="AB45" s="131"/>
      <c r="AC45" s="127"/>
      <c r="AD45" s="130"/>
      <c r="AE45" s="128"/>
      <c r="AF45" s="269"/>
      <c r="AG45" s="226"/>
      <c r="AH45" s="226"/>
      <c r="AI45" s="226"/>
      <c r="AJ45" s="226"/>
      <c r="AK45" s="226"/>
      <c r="AL45" s="226"/>
      <c r="AM45" s="226"/>
      <c r="AN45" s="270"/>
      <c r="AV45" s="121" t="str">
        <f t="shared" si="5"/>
        <v/>
      </c>
      <c r="AW45" s="121" t="str">
        <f>IF(AV45="","",O46)</f>
        <v/>
      </c>
      <c r="AX45" s="121" t="str">
        <f t="shared" si="6"/>
        <v/>
      </c>
      <c r="AY45" s="121" t="str">
        <f>IF(AX45="","",V46)</f>
        <v/>
      </c>
    </row>
    <row r="46" spans="1:51" ht="15" customHeight="1" thickBot="1" x14ac:dyDescent="0.2">
      <c r="A46" s="6">
        <v>38</v>
      </c>
      <c r="B46" s="31"/>
      <c r="C46" s="81" t="str">
        <f t="shared" si="1"/>
        <v/>
      </c>
      <c r="D46" s="1"/>
      <c r="E46" s="1"/>
      <c r="F46" s="1"/>
      <c r="G46" s="1"/>
      <c r="H46" s="34"/>
      <c r="I46" s="53"/>
      <c r="J46" s="96"/>
      <c r="K46" s="65">
        <v>38</v>
      </c>
      <c r="L46" s="77" t="str">
        <f t="shared" si="7"/>
        <v>(未登録)</v>
      </c>
      <c r="N46" s="197"/>
      <c r="O46" s="14"/>
      <c r="P46" s="199"/>
      <c r="Q46" s="73" t="str">
        <f t="shared" si="2"/>
        <v/>
      </c>
      <c r="R46" s="74" t="str">
        <f t="shared" si="22"/>
        <v/>
      </c>
      <c r="S46" s="98" t="str">
        <f t="shared" si="8"/>
        <v/>
      </c>
      <c r="T46" s="3" t="str">
        <f t="shared" si="3"/>
        <v/>
      </c>
      <c r="U46" s="197"/>
      <c r="V46" s="14"/>
      <c r="W46" s="199"/>
      <c r="X46" s="73" t="str">
        <f t="shared" si="9"/>
        <v/>
      </c>
      <c r="Y46" s="74" t="str">
        <f t="shared" si="23"/>
        <v/>
      </c>
      <c r="Z46" s="98" t="str">
        <f t="shared" si="10"/>
        <v/>
      </c>
      <c r="AA46" s="3"/>
      <c r="AB46" s="131"/>
      <c r="AC46" s="127"/>
      <c r="AE46" s="130"/>
      <c r="AF46" s="269"/>
      <c r="AG46" s="226"/>
      <c r="AH46" s="226"/>
      <c r="AI46" s="226"/>
      <c r="AJ46" s="226"/>
      <c r="AK46" s="226"/>
      <c r="AL46" s="226"/>
      <c r="AM46" s="226"/>
      <c r="AN46" s="270"/>
      <c r="AV46" s="121" t="str">
        <f t="shared" si="5"/>
        <v/>
      </c>
      <c r="AW46" s="121" t="str">
        <f>IF(AV46="","",O45)</f>
        <v/>
      </c>
      <c r="AX46" s="121" t="str">
        <f t="shared" si="6"/>
        <v/>
      </c>
      <c r="AY46" s="121" t="str">
        <f>IF(AX46="","",V45)</f>
        <v/>
      </c>
    </row>
    <row r="47" spans="1:51" ht="15" customHeight="1" x14ac:dyDescent="0.15">
      <c r="A47" s="6">
        <v>39</v>
      </c>
      <c r="B47" s="31"/>
      <c r="C47" s="81" t="str">
        <f t="shared" si="1"/>
        <v/>
      </c>
      <c r="D47" s="1"/>
      <c r="E47" s="1"/>
      <c r="F47" s="1"/>
      <c r="G47" s="1"/>
      <c r="H47" s="34"/>
      <c r="I47" s="53"/>
      <c r="J47" s="96"/>
      <c r="K47" s="65">
        <v>39</v>
      </c>
      <c r="L47" s="77" t="str">
        <f>IF(D47="","(未登録)",D47&amp;" "&amp;E47)</f>
        <v>(未登録)</v>
      </c>
      <c r="N47" s="196" t="str">
        <f>IF(AND(O47&gt;=1,O48&gt;=1),"Ｃクラス","")</f>
        <v/>
      </c>
      <c r="O47" s="13"/>
      <c r="P47" s="198"/>
      <c r="Q47" s="71" t="str">
        <f t="shared" si="2"/>
        <v/>
      </c>
      <c r="R47" s="72" t="str">
        <f t="shared" si="22"/>
        <v/>
      </c>
      <c r="S47" s="98" t="str">
        <f t="shared" si="8"/>
        <v/>
      </c>
      <c r="T47" s="3" t="str">
        <f t="shared" si="3"/>
        <v/>
      </c>
      <c r="U47" s="196" t="str">
        <f>IF(AND(V47&gt;=1,V48&gt;=1),"Ｄクラス","")</f>
        <v/>
      </c>
      <c r="V47" s="13"/>
      <c r="W47" s="198"/>
      <c r="X47" s="71" t="str">
        <f t="shared" si="9"/>
        <v/>
      </c>
      <c r="Y47" s="72" t="str">
        <f t="shared" si="23"/>
        <v/>
      </c>
      <c r="Z47" s="98" t="str">
        <f t="shared" si="10"/>
        <v/>
      </c>
      <c r="AA47" s="3"/>
      <c r="AB47" s="131"/>
      <c r="AC47" s="127"/>
      <c r="AD47" s="130"/>
      <c r="AE47" s="128"/>
      <c r="AF47" s="269"/>
      <c r="AG47" s="226"/>
      <c r="AH47" s="226"/>
      <c r="AI47" s="226"/>
      <c r="AJ47" s="226"/>
      <c r="AK47" s="226"/>
      <c r="AL47" s="226"/>
      <c r="AM47" s="226"/>
      <c r="AN47" s="270"/>
      <c r="AV47" s="121" t="str">
        <f t="shared" si="5"/>
        <v/>
      </c>
      <c r="AW47" s="121" t="str">
        <f>IF(AV47="","",O48)</f>
        <v/>
      </c>
      <c r="AX47" s="121" t="str">
        <f t="shared" si="6"/>
        <v/>
      </c>
      <c r="AY47" s="121" t="str">
        <f>IF(AX47="","",V48)</f>
        <v/>
      </c>
    </row>
    <row r="48" spans="1:51" ht="15" customHeight="1" thickBot="1" x14ac:dyDescent="0.2">
      <c r="A48" s="7">
        <v>40</v>
      </c>
      <c r="B48" s="32"/>
      <c r="C48" s="82" t="str">
        <f t="shared" si="1"/>
        <v/>
      </c>
      <c r="D48" s="8"/>
      <c r="E48" s="8"/>
      <c r="F48" s="8"/>
      <c r="G48" s="8"/>
      <c r="H48" s="35"/>
      <c r="I48" s="54"/>
      <c r="J48" s="97"/>
      <c r="K48" s="66">
        <v>40</v>
      </c>
      <c r="L48" s="78" t="str">
        <f t="shared" si="7"/>
        <v>(未登録)</v>
      </c>
      <c r="N48" s="197"/>
      <c r="O48" s="14"/>
      <c r="P48" s="199"/>
      <c r="Q48" s="75" t="str">
        <f t="shared" si="2"/>
        <v/>
      </c>
      <c r="R48" s="74" t="str">
        <f t="shared" si="22"/>
        <v/>
      </c>
      <c r="S48" s="98" t="str">
        <f t="shared" si="8"/>
        <v/>
      </c>
      <c r="T48" s="3" t="str">
        <f t="shared" si="3"/>
        <v/>
      </c>
      <c r="U48" s="197"/>
      <c r="V48" s="14"/>
      <c r="W48" s="199"/>
      <c r="X48" s="75" t="str">
        <f t="shared" si="9"/>
        <v/>
      </c>
      <c r="Y48" s="74" t="str">
        <f t="shared" si="23"/>
        <v/>
      </c>
      <c r="Z48" s="98" t="str">
        <f t="shared" si="10"/>
        <v/>
      </c>
      <c r="AA48" s="3"/>
      <c r="AB48" s="131"/>
      <c r="AC48" s="127"/>
      <c r="AD48" s="130"/>
      <c r="AE48" s="128"/>
      <c r="AF48" s="269"/>
      <c r="AG48" s="226"/>
      <c r="AH48" s="226"/>
      <c r="AI48" s="226"/>
      <c r="AJ48" s="226"/>
      <c r="AK48" s="226"/>
      <c r="AL48" s="226"/>
      <c r="AM48" s="226"/>
      <c r="AN48" s="270"/>
      <c r="AV48" s="121" t="str">
        <f t="shared" si="5"/>
        <v/>
      </c>
      <c r="AW48" s="121" t="str">
        <f>IF(AV48="","",O47)</f>
        <v/>
      </c>
      <c r="AX48" s="121" t="str">
        <f t="shared" si="6"/>
        <v/>
      </c>
      <c r="AY48" s="121" t="str">
        <f>IF(AX48="","",V47)</f>
        <v/>
      </c>
    </row>
    <row r="49" spans="1:40" ht="15" customHeight="1" x14ac:dyDescent="0.15">
      <c r="A49" s="20"/>
      <c r="B49" s="20"/>
      <c r="C49" s="220" t="s">
        <v>65</v>
      </c>
      <c r="D49" s="221"/>
      <c r="E49" s="221"/>
      <c r="F49" s="221"/>
      <c r="G49" s="221"/>
      <c r="H49" s="221"/>
      <c r="I49" s="221"/>
      <c r="J49" s="94"/>
      <c r="K49" s="21"/>
      <c r="L49" s="19"/>
      <c r="T49" s="3">
        <f>SUM(T9:T48)</f>
        <v>0</v>
      </c>
      <c r="AA49" s="3"/>
      <c r="AC49"/>
      <c r="AF49" s="269"/>
      <c r="AG49" s="226"/>
      <c r="AH49" s="226"/>
      <c r="AI49" s="226"/>
      <c r="AJ49" s="226"/>
      <c r="AK49" s="226"/>
      <c r="AL49" s="226"/>
      <c r="AM49" s="226"/>
      <c r="AN49" s="270"/>
    </row>
    <row r="50" spans="1:40" ht="15" customHeight="1" x14ac:dyDescent="0.15">
      <c r="A50" s="22"/>
      <c r="C50" s="221"/>
      <c r="D50" s="221"/>
      <c r="E50" s="221"/>
      <c r="F50" s="221"/>
      <c r="G50" s="221"/>
      <c r="H50" s="221"/>
      <c r="I50" s="221"/>
      <c r="J50" s="94"/>
      <c r="K50" s="23"/>
      <c r="L50" s="12"/>
      <c r="AC50"/>
      <c r="AF50" s="269"/>
      <c r="AG50" s="226"/>
      <c r="AH50" s="226"/>
      <c r="AI50" s="226"/>
      <c r="AJ50" s="226"/>
      <c r="AK50" s="226"/>
      <c r="AL50" s="226"/>
      <c r="AM50" s="226"/>
      <c r="AN50" s="270"/>
    </row>
    <row r="51" spans="1:40" ht="15" customHeight="1" thickBot="1" x14ac:dyDescent="0.2">
      <c r="A51" s="22"/>
      <c r="B51" s="22"/>
      <c r="C51" s="221"/>
      <c r="D51" s="221"/>
      <c r="E51" s="221"/>
      <c r="F51" s="221"/>
      <c r="G51" s="221"/>
      <c r="H51" s="221"/>
      <c r="I51" s="221"/>
      <c r="J51" s="94"/>
      <c r="M51" s="3"/>
      <c r="N51" s="3"/>
      <c r="AC51"/>
      <c r="AF51" s="269"/>
      <c r="AG51" s="226"/>
      <c r="AH51" s="226"/>
      <c r="AI51" s="226"/>
      <c r="AJ51" s="226"/>
      <c r="AK51" s="226"/>
      <c r="AL51" s="226"/>
      <c r="AM51" s="226"/>
      <c r="AN51" s="270"/>
    </row>
    <row r="52" spans="1:40" ht="15" customHeight="1" thickTop="1" thickBot="1" x14ac:dyDescent="0.2">
      <c r="A52" s="22"/>
      <c r="C52" s="16" t="s">
        <v>121</v>
      </c>
      <c r="D52" s="222" t="s">
        <v>68</v>
      </c>
      <c r="E52" s="223"/>
      <c r="F52" s="223"/>
      <c r="G52" s="223"/>
      <c r="H52" s="223"/>
      <c r="I52" s="224"/>
      <c r="J52" s="95"/>
      <c r="AC52"/>
      <c r="AF52" s="271"/>
      <c r="AG52" s="272"/>
      <c r="AH52" s="272"/>
      <c r="AI52" s="272"/>
      <c r="AJ52" s="272"/>
      <c r="AK52" s="272"/>
      <c r="AL52" s="272"/>
      <c r="AM52" s="272"/>
      <c r="AN52" s="273"/>
    </row>
    <row r="53" spans="1:40" ht="15" customHeight="1" x14ac:dyDescent="0.15">
      <c r="B53" s="4"/>
      <c r="C53" s="4"/>
      <c r="D53" s="225"/>
      <c r="E53" s="226"/>
      <c r="F53" s="226"/>
      <c r="G53" s="226"/>
      <c r="H53" s="226"/>
      <c r="I53" s="227"/>
      <c r="J53" s="95"/>
      <c r="N53" s="219" t="s">
        <v>67</v>
      </c>
      <c r="O53" s="219"/>
      <c r="P53" s="219"/>
      <c r="Q53" s="219"/>
      <c r="R53" s="219"/>
      <c r="S53" s="219"/>
      <c r="T53" s="219"/>
      <c r="U53" s="219"/>
      <c r="V53" s="219"/>
      <c r="W53" s="219"/>
      <c r="X53" s="219"/>
      <c r="Y53" s="219"/>
      <c r="Z53" s="93"/>
      <c r="AC53"/>
    </row>
    <row r="54" spans="1:40" ht="21.75" thickBot="1" x14ac:dyDescent="0.2">
      <c r="B54" s="55" t="s">
        <v>54</v>
      </c>
      <c r="C54" s="55"/>
      <c r="D54" s="225"/>
      <c r="E54" s="228"/>
      <c r="F54" s="228"/>
      <c r="G54" s="228"/>
      <c r="H54" s="228"/>
      <c r="I54" s="229"/>
      <c r="J54" s="95"/>
      <c r="N54" s="219"/>
      <c r="O54" s="219"/>
      <c r="P54" s="219"/>
      <c r="Q54" s="219"/>
      <c r="R54" s="219"/>
      <c r="S54" s="219"/>
      <c r="T54" s="219"/>
      <c r="U54" s="219"/>
      <c r="V54" s="219"/>
      <c r="W54" s="219"/>
      <c r="X54" s="219"/>
      <c r="Y54" s="219"/>
      <c r="Z54" s="93"/>
      <c r="AC54"/>
    </row>
    <row r="55" spans="1:40" ht="14.25" customHeight="1" x14ac:dyDescent="0.15">
      <c r="A55" s="210" t="s">
        <v>53</v>
      </c>
      <c r="B55" s="57">
        <v>1</v>
      </c>
      <c r="C55" s="88" t="s">
        <v>122</v>
      </c>
      <c r="D55" s="122" t="str">
        <f>DBCS(C55)</f>
        <v>西宮</v>
      </c>
      <c r="AC55"/>
    </row>
    <row r="56" spans="1:40" ht="14.25" customHeight="1" x14ac:dyDescent="0.15">
      <c r="A56" s="211"/>
      <c r="B56" s="58">
        <v>2</v>
      </c>
      <c r="C56" s="89" t="s">
        <v>92</v>
      </c>
      <c r="D56" s="123" t="str">
        <f t="shared" ref="D56:D119" si="30">DBCS(C56)</f>
        <v>ＧＯＧＯ</v>
      </c>
      <c r="F56" s="213" t="s">
        <v>194</v>
      </c>
      <c r="G56" s="213"/>
      <c r="H56" s="213"/>
      <c r="I56" s="213"/>
      <c r="M56" s="351" t="s">
        <v>90</v>
      </c>
      <c r="N56" s="351"/>
      <c r="O56" s="351"/>
      <c r="P56" s="351"/>
      <c r="Q56" s="351"/>
      <c r="R56" s="351"/>
      <c r="S56" s="351"/>
      <c r="T56" s="351"/>
      <c r="U56" s="351"/>
      <c r="V56" s="351"/>
      <c r="W56" s="351"/>
      <c r="X56" s="351"/>
      <c r="Y56" s="351"/>
      <c r="Z56" s="351"/>
      <c r="AA56" s="351"/>
      <c r="AC56"/>
    </row>
    <row r="57" spans="1:40" ht="14.25" x14ac:dyDescent="0.15">
      <c r="A57" s="211"/>
      <c r="B57" s="58">
        <v>3</v>
      </c>
      <c r="C57" s="89" t="s">
        <v>93</v>
      </c>
      <c r="D57" s="123" t="str">
        <f t="shared" si="30"/>
        <v>たけのこ</v>
      </c>
      <c r="F57" s="213"/>
      <c r="G57" s="213"/>
      <c r="H57" s="213"/>
      <c r="I57" s="213"/>
      <c r="M57" s="351"/>
      <c r="N57" s="351"/>
      <c r="O57" s="351"/>
      <c r="P57" s="351"/>
      <c r="Q57" s="351"/>
      <c r="R57" s="351"/>
      <c r="S57" s="351"/>
      <c r="T57" s="351"/>
      <c r="U57" s="351"/>
      <c r="V57" s="351"/>
      <c r="W57" s="351"/>
      <c r="X57" s="351"/>
      <c r="Y57" s="351"/>
      <c r="Z57" s="351"/>
      <c r="AA57" s="351"/>
      <c r="AC57"/>
    </row>
    <row r="58" spans="1:40" ht="13.5" customHeight="1" x14ac:dyDescent="0.15">
      <c r="A58" s="211"/>
      <c r="B58" s="58">
        <v>4</v>
      </c>
      <c r="C58" s="89" t="s">
        <v>123</v>
      </c>
      <c r="D58" s="123" t="str">
        <f t="shared" si="30"/>
        <v>成徳スマイル</v>
      </c>
      <c r="F58" s="213"/>
      <c r="G58" s="213"/>
      <c r="H58" s="213"/>
      <c r="I58" s="213"/>
      <c r="M58" s="351"/>
      <c r="N58" s="351"/>
      <c r="O58" s="351"/>
      <c r="P58" s="351"/>
      <c r="Q58" s="351"/>
      <c r="R58" s="351"/>
      <c r="S58" s="351"/>
      <c r="T58" s="351"/>
      <c r="U58" s="351"/>
      <c r="V58" s="351"/>
      <c r="W58" s="351"/>
      <c r="X58" s="351"/>
      <c r="Y58" s="351"/>
      <c r="Z58" s="351"/>
      <c r="AA58" s="351"/>
    </row>
    <row r="59" spans="1:40" ht="14.25" x14ac:dyDescent="0.15">
      <c r="A59" s="211"/>
      <c r="B59" s="58">
        <v>5</v>
      </c>
      <c r="C59" s="89" t="s">
        <v>94</v>
      </c>
      <c r="D59" s="123" t="str">
        <f t="shared" si="30"/>
        <v>ＰＡＮＤＯＲＡ</v>
      </c>
      <c r="F59" s="213"/>
      <c r="G59" s="213"/>
      <c r="H59" s="213"/>
      <c r="I59" s="213"/>
      <c r="M59" s="351"/>
      <c r="N59" s="351"/>
      <c r="O59" s="351"/>
      <c r="P59" s="351"/>
      <c r="Q59" s="351"/>
      <c r="R59" s="351"/>
      <c r="S59" s="351"/>
      <c r="T59" s="351"/>
      <c r="U59" s="351"/>
      <c r="V59" s="351"/>
      <c r="W59" s="351"/>
      <c r="X59" s="351"/>
      <c r="Y59" s="351"/>
      <c r="Z59" s="351"/>
      <c r="AA59" s="351"/>
    </row>
    <row r="60" spans="1:40" ht="14.25" x14ac:dyDescent="0.15">
      <c r="A60" s="211"/>
      <c r="B60" s="58">
        <v>6</v>
      </c>
      <c r="C60" s="89" t="s">
        <v>124</v>
      </c>
      <c r="D60" s="123" t="str">
        <f t="shared" si="30"/>
        <v>ＳｕｐｅｒＢｉｒｄ</v>
      </c>
      <c r="M60" s="351"/>
      <c r="N60" s="351"/>
      <c r="O60" s="351"/>
      <c r="P60" s="351"/>
      <c r="Q60" s="351"/>
      <c r="R60" s="351"/>
      <c r="S60" s="351"/>
      <c r="T60" s="351"/>
      <c r="U60" s="351"/>
      <c r="V60" s="351"/>
      <c r="W60" s="351"/>
      <c r="X60" s="351"/>
      <c r="Y60" s="351"/>
      <c r="Z60" s="351"/>
      <c r="AA60" s="351"/>
    </row>
    <row r="61" spans="1:40" ht="15" customHeight="1" x14ac:dyDescent="0.15">
      <c r="A61" s="211"/>
      <c r="B61" s="58">
        <v>7</v>
      </c>
      <c r="C61" s="89" t="s">
        <v>125</v>
      </c>
      <c r="D61" s="123" t="str">
        <f t="shared" si="30"/>
        <v>チーム北村</v>
      </c>
      <c r="I61"/>
      <c r="J61"/>
      <c r="K61"/>
      <c r="M61" s="351"/>
      <c r="N61" s="351"/>
      <c r="O61" s="351"/>
      <c r="P61" s="351"/>
      <c r="Q61" s="351"/>
      <c r="R61" s="351"/>
      <c r="S61" s="351"/>
      <c r="T61" s="351"/>
      <c r="U61" s="351"/>
      <c r="V61" s="351"/>
      <c r="W61" s="351"/>
      <c r="X61" s="351"/>
      <c r="Y61" s="351"/>
      <c r="Z61" s="351"/>
      <c r="AA61" s="351"/>
      <c r="AG61" s="4"/>
    </row>
    <row r="62" spans="1:40" ht="15" customHeight="1" x14ac:dyDescent="0.15">
      <c r="A62" s="211"/>
      <c r="B62" s="58">
        <v>8</v>
      </c>
      <c r="C62" s="89" t="s">
        <v>126</v>
      </c>
      <c r="D62" s="123" t="str">
        <f t="shared" si="30"/>
        <v>夙川エンジョイ</v>
      </c>
      <c r="I62"/>
      <c r="J62"/>
      <c r="K62"/>
      <c r="M62" s="351"/>
      <c r="N62" s="351"/>
      <c r="O62" s="351"/>
      <c r="P62" s="351"/>
      <c r="Q62" s="351"/>
      <c r="R62" s="351"/>
      <c r="S62" s="351"/>
      <c r="T62" s="351"/>
      <c r="U62" s="351"/>
      <c r="V62" s="351"/>
      <c r="W62" s="351"/>
      <c r="X62" s="351"/>
      <c r="Y62" s="351"/>
      <c r="Z62" s="351"/>
      <c r="AA62" s="351"/>
      <c r="AG62" s="4"/>
    </row>
    <row r="63" spans="1:40" ht="15" customHeight="1" x14ac:dyDescent="0.15">
      <c r="A63" s="211"/>
      <c r="B63" s="58">
        <v>9</v>
      </c>
      <c r="C63" s="89" t="s">
        <v>127</v>
      </c>
      <c r="D63" s="123" t="str">
        <f t="shared" si="30"/>
        <v>ＳＫＹ　ＦＡＬＬ</v>
      </c>
      <c r="I63"/>
      <c r="J63"/>
      <c r="K63"/>
      <c r="M63" s="351"/>
      <c r="N63" s="351"/>
      <c r="O63" s="351"/>
      <c r="P63" s="351"/>
      <c r="Q63" s="351"/>
      <c r="R63" s="351"/>
      <c r="S63" s="351"/>
      <c r="T63" s="351"/>
      <c r="U63" s="351"/>
      <c r="V63" s="351"/>
      <c r="W63" s="351"/>
      <c r="X63" s="351"/>
      <c r="Y63" s="351"/>
      <c r="Z63" s="351"/>
      <c r="AA63" s="351"/>
      <c r="AG63" s="4"/>
    </row>
    <row r="64" spans="1:40" ht="15" customHeight="1" x14ac:dyDescent="0.15">
      <c r="A64" s="211"/>
      <c r="B64" s="58">
        <v>10</v>
      </c>
      <c r="C64" s="89" t="s">
        <v>95</v>
      </c>
      <c r="D64" s="123" t="str">
        <f t="shared" si="30"/>
        <v>ＤＡＮ・ＤＡＮ・ＤＡＮ</v>
      </c>
      <c r="I64"/>
      <c r="J64"/>
      <c r="K64"/>
      <c r="M64" s="351"/>
      <c r="N64" s="351"/>
      <c r="O64" s="351"/>
      <c r="P64" s="351"/>
      <c r="Q64" s="351"/>
      <c r="R64" s="351"/>
      <c r="S64" s="351"/>
      <c r="T64" s="351"/>
      <c r="U64" s="351"/>
      <c r="V64" s="351"/>
      <c r="W64" s="351"/>
      <c r="X64" s="351"/>
      <c r="Y64" s="351"/>
      <c r="Z64" s="351"/>
      <c r="AA64" s="351"/>
      <c r="AG64" s="4"/>
    </row>
    <row r="65" spans="1:33" ht="15" customHeight="1" x14ac:dyDescent="0.15">
      <c r="A65" s="211"/>
      <c r="B65" s="58">
        <v>11</v>
      </c>
      <c r="C65" s="89" t="s">
        <v>128</v>
      </c>
      <c r="D65" s="123" t="str">
        <f t="shared" si="30"/>
        <v>武庫ＢＣ</v>
      </c>
      <c r="I65"/>
      <c r="J65"/>
      <c r="K65"/>
      <c r="M65" s="351"/>
      <c r="N65" s="351"/>
      <c r="O65" s="351"/>
      <c r="P65" s="351"/>
      <c r="Q65" s="351"/>
      <c r="R65" s="351"/>
      <c r="S65" s="351"/>
      <c r="T65" s="351"/>
      <c r="U65" s="351"/>
      <c r="V65" s="351"/>
      <c r="W65" s="351"/>
      <c r="X65" s="351"/>
      <c r="Y65" s="351"/>
      <c r="Z65" s="351"/>
      <c r="AA65" s="351"/>
      <c r="AG65" s="4"/>
    </row>
    <row r="66" spans="1:33" ht="15" customHeight="1" x14ac:dyDescent="0.15">
      <c r="A66" s="211"/>
      <c r="B66" s="58">
        <v>12</v>
      </c>
      <c r="C66" s="89" t="s">
        <v>129</v>
      </c>
      <c r="D66" s="123" t="str">
        <f t="shared" si="30"/>
        <v>ＫＡＩＭＥＩ</v>
      </c>
      <c r="I66"/>
      <c r="J66"/>
      <c r="K66"/>
      <c r="M66" s="351"/>
      <c r="N66" s="351"/>
      <c r="O66" s="351"/>
      <c r="P66" s="351"/>
      <c r="Q66" s="351"/>
      <c r="R66" s="351"/>
      <c r="S66" s="351"/>
      <c r="T66" s="351"/>
      <c r="U66" s="351"/>
      <c r="V66" s="351"/>
      <c r="W66" s="351"/>
      <c r="X66" s="351"/>
      <c r="Y66" s="351"/>
      <c r="Z66" s="351"/>
      <c r="AA66" s="351"/>
      <c r="AG66" s="4"/>
    </row>
    <row r="67" spans="1:33" ht="15" customHeight="1" x14ac:dyDescent="0.15">
      <c r="A67" s="211"/>
      <c r="B67" s="58">
        <v>13</v>
      </c>
      <c r="C67" s="89" t="s">
        <v>96</v>
      </c>
      <c r="D67" s="123" t="str">
        <f t="shared" si="30"/>
        <v>シャトルマリーナ</v>
      </c>
      <c r="I67"/>
      <c r="J67"/>
      <c r="K67"/>
      <c r="M67" s="351"/>
      <c r="N67" s="351"/>
      <c r="O67" s="351"/>
      <c r="P67" s="351"/>
      <c r="Q67" s="351"/>
      <c r="R67" s="351"/>
      <c r="S67" s="351"/>
      <c r="T67" s="351"/>
      <c r="U67" s="351"/>
      <c r="V67" s="351"/>
      <c r="W67" s="351"/>
      <c r="X67" s="351"/>
      <c r="Y67" s="351"/>
      <c r="Z67" s="351"/>
      <c r="AA67" s="351"/>
      <c r="AG67" s="4"/>
    </row>
    <row r="68" spans="1:33" ht="15" customHeight="1" x14ac:dyDescent="0.15">
      <c r="A68" s="211"/>
      <c r="B68" s="58">
        <v>14</v>
      </c>
      <c r="C68" s="89" t="s">
        <v>130</v>
      </c>
      <c r="D68" s="123" t="str">
        <f t="shared" si="30"/>
        <v>清廉</v>
      </c>
      <c r="I68"/>
      <c r="J68"/>
      <c r="K68"/>
      <c r="M68" s="351"/>
      <c r="N68" s="351"/>
      <c r="O68" s="351"/>
      <c r="P68" s="351"/>
      <c r="Q68" s="351"/>
      <c r="R68" s="351"/>
      <c r="S68" s="351"/>
      <c r="T68" s="351"/>
      <c r="U68" s="351"/>
      <c r="V68" s="351"/>
      <c r="W68" s="351"/>
      <c r="X68" s="351"/>
      <c r="Y68" s="351"/>
      <c r="Z68" s="351"/>
      <c r="AA68" s="351"/>
      <c r="AG68" s="4"/>
    </row>
    <row r="69" spans="1:33" ht="15" customHeight="1" x14ac:dyDescent="0.15">
      <c r="A69" s="211"/>
      <c r="B69" s="58">
        <v>15</v>
      </c>
      <c r="C69" s="89" t="s">
        <v>99</v>
      </c>
      <c r="D69" s="123" t="str">
        <f t="shared" si="30"/>
        <v>ｆｕｚｚｙ</v>
      </c>
      <c r="I69"/>
      <c r="J69"/>
      <c r="K69"/>
      <c r="M69" s="351"/>
      <c r="N69" s="351"/>
      <c r="O69" s="351"/>
      <c r="P69" s="351"/>
      <c r="Q69" s="351"/>
      <c r="R69" s="351"/>
      <c r="S69" s="351"/>
      <c r="T69" s="351"/>
      <c r="U69" s="351"/>
      <c r="V69" s="351"/>
      <c r="W69" s="351"/>
      <c r="X69" s="351"/>
      <c r="Y69" s="351"/>
      <c r="Z69" s="351"/>
      <c r="AA69" s="351"/>
      <c r="AG69" s="4"/>
    </row>
    <row r="70" spans="1:33" ht="15" customHeight="1" x14ac:dyDescent="0.15">
      <c r="A70" s="211"/>
      <c r="B70" s="58">
        <v>16</v>
      </c>
      <c r="C70" s="89" t="s">
        <v>131</v>
      </c>
      <c r="D70" s="123" t="str">
        <f t="shared" si="30"/>
        <v>遊羽弾</v>
      </c>
      <c r="I70"/>
      <c r="J70"/>
      <c r="K70"/>
      <c r="M70" s="351"/>
      <c r="N70" s="351"/>
      <c r="O70" s="351"/>
      <c r="P70" s="351"/>
      <c r="Q70" s="351"/>
      <c r="R70" s="351"/>
      <c r="S70" s="351"/>
      <c r="T70" s="351"/>
      <c r="U70" s="351"/>
      <c r="V70" s="351"/>
      <c r="W70" s="351"/>
      <c r="X70" s="351"/>
      <c r="Y70" s="351"/>
      <c r="Z70" s="351"/>
      <c r="AA70" s="351"/>
      <c r="AG70" s="4"/>
    </row>
    <row r="71" spans="1:33" ht="15" customHeight="1" x14ac:dyDescent="0.15">
      <c r="A71" s="211"/>
      <c r="B71" s="58">
        <v>17</v>
      </c>
      <c r="C71" s="89" t="s">
        <v>132</v>
      </c>
      <c r="D71" s="123" t="str">
        <f t="shared" si="30"/>
        <v>空の翼</v>
      </c>
      <c r="I71"/>
      <c r="J71"/>
      <c r="K71"/>
      <c r="M71" s="351"/>
      <c r="N71" s="351"/>
      <c r="O71" s="351"/>
      <c r="P71" s="351"/>
      <c r="Q71" s="351"/>
      <c r="R71" s="351"/>
      <c r="S71" s="351"/>
      <c r="T71" s="351"/>
      <c r="U71" s="351"/>
      <c r="V71" s="351"/>
      <c r="W71" s="351"/>
      <c r="X71" s="351"/>
      <c r="Y71" s="351"/>
      <c r="Z71" s="351"/>
      <c r="AA71" s="351"/>
      <c r="AG71" s="4"/>
    </row>
    <row r="72" spans="1:33" ht="15" customHeight="1" x14ac:dyDescent="0.15">
      <c r="A72" s="211"/>
      <c r="B72" s="58">
        <v>18</v>
      </c>
      <c r="C72" s="89" t="s">
        <v>133</v>
      </c>
      <c r="D72" s="123" t="str">
        <f t="shared" si="30"/>
        <v>深津ＳＣ</v>
      </c>
      <c r="I72"/>
      <c r="J72"/>
      <c r="K72"/>
      <c r="M72" s="351"/>
      <c r="N72" s="351"/>
      <c r="O72" s="351"/>
      <c r="P72" s="351"/>
      <c r="Q72" s="351"/>
      <c r="R72" s="351"/>
      <c r="S72" s="351"/>
      <c r="T72" s="351"/>
      <c r="U72" s="351"/>
      <c r="V72" s="351"/>
      <c r="W72" s="351"/>
      <c r="X72" s="351"/>
      <c r="Y72" s="351"/>
      <c r="Z72" s="351"/>
      <c r="AA72" s="351"/>
      <c r="AG72" s="4"/>
    </row>
    <row r="73" spans="1:33" ht="15" customHeight="1" x14ac:dyDescent="0.15">
      <c r="A73" s="211"/>
      <c r="B73" s="58">
        <v>19</v>
      </c>
      <c r="C73" s="89" t="s">
        <v>150</v>
      </c>
      <c r="D73" s="123" t="str">
        <f t="shared" si="30"/>
        <v>ＭＢＣ</v>
      </c>
      <c r="I73"/>
      <c r="J73"/>
      <c r="K73"/>
      <c r="M73" s="351"/>
      <c r="N73" s="351"/>
      <c r="O73" s="351"/>
      <c r="P73" s="351"/>
      <c r="Q73" s="351"/>
      <c r="R73" s="351"/>
      <c r="S73" s="351"/>
      <c r="T73" s="351"/>
      <c r="U73" s="351"/>
      <c r="V73" s="351"/>
      <c r="W73" s="351"/>
      <c r="X73" s="351"/>
      <c r="Y73" s="351"/>
      <c r="Z73" s="351"/>
      <c r="AA73" s="351"/>
      <c r="AG73" s="4"/>
    </row>
    <row r="74" spans="1:33" ht="15" customHeight="1" x14ac:dyDescent="0.15">
      <c r="A74" s="211"/>
      <c r="B74" s="58">
        <v>20</v>
      </c>
      <c r="C74" s="89" t="s">
        <v>98</v>
      </c>
      <c r="D74" s="123" t="str">
        <f t="shared" si="30"/>
        <v>イーストシャトル</v>
      </c>
      <c r="I74"/>
      <c r="J74"/>
      <c r="K74"/>
      <c r="M74" s="351"/>
      <c r="N74" s="351"/>
      <c r="O74" s="351"/>
      <c r="P74" s="351"/>
      <c r="Q74" s="351"/>
      <c r="R74" s="351"/>
      <c r="S74" s="351"/>
      <c r="T74" s="351"/>
      <c r="U74" s="351"/>
      <c r="V74" s="351"/>
      <c r="W74" s="351"/>
      <c r="X74" s="351"/>
      <c r="Y74" s="351"/>
      <c r="Z74" s="351"/>
      <c r="AA74" s="351"/>
      <c r="AG74" s="4"/>
    </row>
    <row r="75" spans="1:33" ht="15" customHeight="1" x14ac:dyDescent="0.15">
      <c r="A75" s="211"/>
      <c r="B75" s="58">
        <v>21</v>
      </c>
      <c r="C75" s="89" t="s">
        <v>134</v>
      </c>
      <c r="D75" s="123" t="str">
        <f t="shared" si="30"/>
        <v>Ｂｕｌｕｔａｎｇｋｉｓ</v>
      </c>
      <c r="I75"/>
      <c r="J75"/>
      <c r="K75"/>
      <c r="M75" s="351"/>
      <c r="N75" s="351"/>
      <c r="O75" s="351"/>
      <c r="P75" s="351"/>
      <c r="Q75" s="351"/>
      <c r="R75" s="351"/>
      <c r="S75" s="351"/>
      <c r="T75" s="351"/>
      <c r="U75" s="351"/>
      <c r="V75" s="351"/>
      <c r="W75" s="351"/>
      <c r="X75" s="351"/>
      <c r="Y75" s="351"/>
      <c r="Z75" s="351"/>
      <c r="AA75" s="351"/>
      <c r="AG75" s="4"/>
    </row>
    <row r="76" spans="1:33" ht="15" customHeight="1" x14ac:dyDescent="0.15">
      <c r="A76" s="211"/>
      <c r="B76" s="58">
        <v>22</v>
      </c>
      <c r="C76" s="89" t="s">
        <v>135</v>
      </c>
      <c r="D76" s="123" t="str">
        <f t="shared" si="30"/>
        <v>ジュアラ</v>
      </c>
      <c r="I76"/>
      <c r="J76"/>
      <c r="K76"/>
      <c r="M76" s="351"/>
      <c r="N76" s="351"/>
      <c r="O76" s="351"/>
      <c r="P76" s="351"/>
      <c r="Q76" s="351"/>
      <c r="R76" s="351"/>
      <c r="S76" s="351"/>
      <c r="T76" s="351"/>
      <c r="U76" s="351"/>
      <c r="V76" s="351"/>
      <c r="W76" s="351"/>
      <c r="X76" s="351"/>
      <c r="Y76" s="351"/>
      <c r="Z76" s="351"/>
      <c r="AA76" s="351"/>
      <c r="AG76" s="4"/>
    </row>
    <row r="77" spans="1:33" ht="15" customHeight="1" x14ac:dyDescent="0.15">
      <c r="A77" s="211"/>
      <c r="B77" s="58">
        <v>23</v>
      </c>
      <c r="C77" s="89" t="s">
        <v>136</v>
      </c>
      <c r="D77" s="123" t="str">
        <f t="shared" si="30"/>
        <v>ＴＡＫＡＧＩＢＣ</v>
      </c>
      <c r="I77"/>
      <c r="J77"/>
      <c r="K77"/>
      <c r="M77" s="351"/>
      <c r="N77" s="351"/>
      <c r="O77" s="351"/>
      <c r="P77" s="351"/>
      <c r="Q77" s="351"/>
      <c r="R77" s="351"/>
      <c r="S77" s="351"/>
      <c r="T77" s="351"/>
      <c r="U77" s="351"/>
      <c r="V77" s="351"/>
      <c r="W77" s="351"/>
      <c r="X77" s="351"/>
      <c r="Y77" s="351"/>
      <c r="Z77" s="351"/>
      <c r="AA77" s="351"/>
      <c r="AG77" s="4"/>
    </row>
    <row r="78" spans="1:33" ht="15" customHeight="1" x14ac:dyDescent="0.15">
      <c r="A78" s="211"/>
      <c r="B78" s="58">
        <v>24</v>
      </c>
      <c r="C78" s="89" t="s">
        <v>97</v>
      </c>
      <c r="D78" s="123" t="str">
        <f t="shared" si="30"/>
        <v>カマリンＢＣ</v>
      </c>
      <c r="I78"/>
      <c r="J78"/>
      <c r="K78"/>
    </row>
    <row r="79" spans="1:33" ht="15" customHeight="1" x14ac:dyDescent="0.15">
      <c r="A79" s="211"/>
      <c r="B79" s="58">
        <v>25</v>
      </c>
      <c r="C79" s="89" t="s">
        <v>137</v>
      </c>
      <c r="D79" s="123" t="str">
        <f t="shared" si="30"/>
        <v>武庫川大附中高</v>
      </c>
      <c r="I79"/>
      <c r="J79"/>
      <c r="K79"/>
    </row>
    <row r="80" spans="1:33" ht="15" customHeight="1" x14ac:dyDescent="0.15">
      <c r="A80" s="211"/>
      <c r="B80" s="58">
        <v>26</v>
      </c>
      <c r="C80" s="89" t="s">
        <v>138</v>
      </c>
      <c r="D80" s="123" t="str">
        <f t="shared" si="30"/>
        <v>山口中学校</v>
      </c>
      <c r="I80"/>
      <c r="J80"/>
      <c r="K80"/>
    </row>
    <row r="81" spans="1:11" ht="15" customHeight="1" x14ac:dyDescent="0.15">
      <c r="A81" s="211"/>
      <c r="B81" s="58">
        <v>27</v>
      </c>
      <c r="C81" s="89" t="s">
        <v>139</v>
      </c>
      <c r="D81" s="123" t="str">
        <f t="shared" si="30"/>
        <v>塩瀬中学校</v>
      </c>
      <c r="I81"/>
      <c r="J81"/>
      <c r="K81"/>
    </row>
    <row r="82" spans="1:11" ht="15" customHeight="1" x14ac:dyDescent="0.15">
      <c r="A82" s="211"/>
      <c r="B82" s="58">
        <v>28</v>
      </c>
      <c r="C82" s="89" t="s">
        <v>140</v>
      </c>
      <c r="D82" s="123" t="str">
        <f t="shared" si="30"/>
        <v>西宮浜義務教育学校　</v>
      </c>
      <c r="I82"/>
      <c r="J82"/>
      <c r="K82"/>
    </row>
    <row r="83" spans="1:11" ht="15" customHeight="1" x14ac:dyDescent="0.15">
      <c r="A83" s="211"/>
      <c r="B83" s="58">
        <v>29</v>
      </c>
      <c r="C83" s="89" t="s">
        <v>141</v>
      </c>
      <c r="D83" s="123" t="str">
        <f t="shared" si="30"/>
        <v>神戸女学院中・高</v>
      </c>
      <c r="I83"/>
      <c r="J83"/>
      <c r="K83"/>
    </row>
    <row r="84" spans="1:11" ht="15" customHeight="1" x14ac:dyDescent="0.15">
      <c r="A84" s="211"/>
      <c r="B84" s="58">
        <v>30</v>
      </c>
      <c r="C84" s="89" t="s">
        <v>142</v>
      </c>
      <c r="D84" s="123" t="str">
        <f t="shared" si="30"/>
        <v>西宮市立西宮高等学校</v>
      </c>
      <c r="I84"/>
      <c r="J84"/>
      <c r="K84"/>
    </row>
    <row r="85" spans="1:11" ht="15" customHeight="1" x14ac:dyDescent="0.15">
      <c r="A85" s="211"/>
      <c r="B85" s="58">
        <v>31</v>
      </c>
      <c r="C85" s="89" t="s">
        <v>143</v>
      </c>
      <c r="D85" s="123" t="str">
        <f t="shared" si="30"/>
        <v>西宮市立西宮東高等学校</v>
      </c>
      <c r="I85"/>
      <c r="J85"/>
      <c r="K85"/>
    </row>
    <row r="86" spans="1:11" ht="15" customHeight="1" x14ac:dyDescent="0.15">
      <c r="A86" s="211"/>
      <c r="B86" s="58">
        <v>32</v>
      </c>
      <c r="C86" s="89" t="s">
        <v>144</v>
      </c>
      <c r="D86" s="123" t="str">
        <f t="shared" si="30"/>
        <v>県立鳴尾高等学校</v>
      </c>
      <c r="I86"/>
      <c r="J86"/>
      <c r="K86"/>
    </row>
    <row r="87" spans="1:11" ht="15" customHeight="1" x14ac:dyDescent="0.15">
      <c r="A87" s="211"/>
      <c r="B87" s="58">
        <v>33</v>
      </c>
      <c r="C87" s="89" t="s">
        <v>145</v>
      </c>
      <c r="D87" s="123" t="str">
        <f t="shared" si="30"/>
        <v>県立西宮甲山高等学校</v>
      </c>
      <c r="I87"/>
      <c r="J87"/>
      <c r="K87"/>
    </row>
    <row r="88" spans="1:11" ht="15" customHeight="1" x14ac:dyDescent="0.15">
      <c r="A88" s="211"/>
      <c r="B88" s="58">
        <v>34</v>
      </c>
      <c r="C88" s="89" t="s">
        <v>195</v>
      </c>
      <c r="D88" s="123" t="str">
        <f t="shared" si="30"/>
        <v>県立西宮北高等学校</v>
      </c>
      <c r="I88"/>
      <c r="J88"/>
      <c r="K88"/>
    </row>
    <row r="89" spans="1:11" ht="15" customHeight="1" x14ac:dyDescent="0.15">
      <c r="A89" s="211"/>
      <c r="B89" s="58">
        <v>35</v>
      </c>
      <c r="C89" s="89" t="s">
        <v>146</v>
      </c>
      <c r="D89" s="123" t="str">
        <f t="shared" si="30"/>
        <v>県立西宮高等学校</v>
      </c>
      <c r="I89"/>
      <c r="J89"/>
      <c r="K89"/>
    </row>
    <row r="90" spans="1:11" ht="15" customHeight="1" x14ac:dyDescent="0.15">
      <c r="A90" s="211"/>
      <c r="B90" s="58">
        <v>36</v>
      </c>
      <c r="C90" s="89" t="s">
        <v>147</v>
      </c>
      <c r="D90" s="123" t="str">
        <f t="shared" si="30"/>
        <v>仁川学院</v>
      </c>
      <c r="I90"/>
      <c r="J90"/>
      <c r="K90"/>
    </row>
    <row r="91" spans="1:11" ht="15" customHeight="1" x14ac:dyDescent="0.15">
      <c r="A91" s="211"/>
      <c r="B91" s="58">
        <v>37</v>
      </c>
      <c r="C91" s="89" t="s">
        <v>148</v>
      </c>
      <c r="D91" s="123" t="str">
        <f t="shared" si="30"/>
        <v>県立西宮苦楽園高等学校</v>
      </c>
      <c r="I91"/>
      <c r="J91"/>
      <c r="K91"/>
    </row>
    <row r="92" spans="1:11" ht="15" customHeight="1" thickBot="1" x14ac:dyDescent="0.2">
      <c r="A92" s="211"/>
      <c r="B92" s="63">
        <v>38</v>
      </c>
      <c r="C92" s="155" t="s">
        <v>149</v>
      </c>
      <c r="D92" s="123" t="str">
        <f t="shared" si="30"/>
        <v>県立伊丹高等学校</v>
      </c>
      <c r="I92"/>
      <c r="J92"/>
      <c r="K92"/>
    </row>
    <row r="93" spans="1:11" ht="15" customHeight="1" x14ac:dyDescent="0.15">
      <c r="A93" s="210" t="s">
        <v>187</v>
      </c>
      <c r="B93" s="172">
        <v>39</v>
      </c>
      <c r="C93" s="352" t="s">
        <v>151</v>
      </c>
      <c r="D93" s="123" t="str">
        <f t="shared" si="30"/>
        <v>ＷＩＮ</v>
      </c>
      <c r="I93"/>
      <c r="J93"/>
      <c r="K93"/>
    </row>
    <row r="94" spans="1:11" ht="15" customHeight="1" x14ac:dyDescent="0.15">
      <c r="A94" s="211"/>
      <c r="B94" s="173">
        <v>40</v>
      </c>
      <c r="C94" s="353" t="s">
        <v>152</v>
      </c>
      <c r="D94" s="123" t="str">
        <f t="shared" si="30"/>
        <v>あいＣＬＵＢ</v>
      </c>
      <c r="I94"/>
      <c r="J94"/>
      <c r="K94"/>
    </row>
    <row r="95" spans="1:11" ht="15" customHeight="1" x14ac:dyDescent="0.15">
      <c r="A95" s="211"/>
      <c r="B95" s="174">
        <v>41</v>
      </c>
      <c r="C95" s="171" t="s">
        <v>153</v>
      </c>
      <c r="D95" s="123" t="str">
        <f t="shared" si="30"/>
        <v>池田クラブ</v>
      </c>
      <c r="I95"/>
      <c r="J95"/>
      <c r="K95"/>
    </row>
    <row r="96" spans="1:11" ht="15" customHeight="1" x14ac:dyDescent="0.15">
      <c r="A96" s="211"/>
      <c r="B96" s="173">
        <v>42</v>
      </c>
      <c r="C96" s="158" t="s">
        <v>154</v>
      </c>
      <c r="D96" s="123" t="str">
        <f t="shared" si="30"/>
        <v>茨木クラブ</v>
      </c>
      <c r="I96"/>
      <c r="J96"/>
      <c r="K96"/>
    </row>
    <row r="97" spans="1:13" ht="15" customHeight="1" x14ac:dyDescent="0.15">
      <c r="A97" s="211"/>
      <c r="B97" s="173">
        <v>43</v>
      </c>
      <c r="C97" s="158" t="s">
        <v>155</v>
      </c>
      <c r="D97" s="123" t="str">
        <f t="shared" si="30"/>
        <v>神津クラブ</v>
      </c>
      <c r="I97"/>
      <c r="J97"/>
      <c r="K97"/>
    </row>
    <row r="98" spans="1:13" ht="15" customHeight="1" x14ac:dyDescent="0.15">
      <c r="A98" s="211"/>
      <c r="B98" s="173">
        <v>44</v>
      </c>
      <c r="C98" s="158" t="s">
        <v>156</v>
      </c>
      <c r="D98" s="123" t="str">
        <f t="shared" si="30"/>
        <v>桜ヶ丘クラブ</v>
      </c>
      <c r="I98"/>
      <c r="J98"/>
      <c r="K98"/>
    </row>
    <row r="99" spans="1:13" ht="15" customHeight="1" x14ac:dyDescent="0.15">
      <c r="A99" s="211"/>
      <c r="B99" s="173">
        <v>45</v>
      </c>
      <c r="C99" s="158" t="s">
        <v>157</v>
      </c>
      <c r="D99" s="123" t="str">
        <f t="shared" si="30"/>
        <v>清水クラブ</v>
      </c>
      <c r="I99"/>
      <c r="J99"/>
      <c r="K99"/>
    </row>
    <row r="100" spans="1:13" ht="15" customHeight="1" x14ac:dyDescent="0.15">
      <c r="A100" s="211"/>
      <c r="B100" s="173">
        <v>46</v>
      </c>
      <c r="C100" s="158" t="s">
        <v>158</v>
      </c>
      <c r="D100" s="123" t="str">
        <f t="shared" si="30"/>
        <v>吹田ミセス</v>
      </c>
      <c r="H100"/>
      <c r="I100"/>
      <c r="J100"/>
      <c r="K100"/>
    </row>
    <row r="101" spans="1:13" ht="15" customHeight="1" x14ac:dyDescent="0.15">
      <c r="A101" s="211"/>
      <c r="B101" s="173">
        <v>47</v>
      </c>
      <c r="C101" s="158" t="s">
        <v>159</v>
      </c>
      <c r="D101" s="123" t="str">
        <f t="shared" si="30"/>
        <v>スウィング</v>
      </c>
      <c r="H101"/>
      <c r="I101"/>
      <c r="J101"/>
      <c r="K101"/>
    </row>
    <row r="102" spans="1:13" ht="15" customHeight="1" x14ac:dyDescent="0.15">
      <c r="A102" s="211"/>
      <c r="B102" s="173">
        <v>48</v>
      </c>
      <c r="C102" s="158" t="s">
        <v>160</v>
      </c>
      <c r="D102" s="123" t="str">
        <f t="shared" si="30"/>
        <v>高嶺クラブ</v>
      </c>
      <c r="H102"/>
      <c r="I102"/>
      <c r="J102"/>
      <c r="K102"/>
    </row>
    <row r="103" spans="1:13" ht="15" customHeight="1" x14ac:dyDescent="0.15">
      <c r="A103" s="211"/>
      <c r="B103" s="173">
        <v>49</v>
      </c>
      <c r="C103" s="158" t="s">
        <v>161</v>
      </c>
      <c r="D103" s="123" t="str">
        <f t="shared" si="30"/>
        <v>如月クラブ</v>
      </c>
      <c r="H103"/>
      <c r="I103"/>
      <c r="J103"/>
      <c r="K103"/>
    </row>
    <row r="104" spans="1:13" ht="15" customHeight="1" x14ac:dyDescent="0.15">
      <c r="A104" s="211"/>
      <c r="B104" s="173">
        <v>50</v>
      </c>
      <c r="C104" s="158" t="s">
        <v>162</v>
      </c>
      <c r="D104" s="123" t="str">
        <f t="shared" si="30"/>
        <v>フレンドリークラブ</v>
      </c>
      <c r="H104"/>
      <c r="I104"/>
      <c r="J104"/>
      <c r="K104"/>
    </row>
    <row r="105" spans="1:13" ht="15" customHeight="1" x14ac:dyDescent="0.15">
      <c r="A105" s="211"/>
      <c r="B105" s="173">
        <v>51</v>
      </c>
      <c r="C105" s="158" t="s">
        <v>163</v>
      </c>
      <c r="D105" s="123" t="str">
        <f t="shared" si="30"/>
        <v>八尾クラブ</v>
      </c>
      <c r="H105"/>
      <c r="I105"/>
      <c r="J105"/>
      <c r="K105"/>
    </row>
    <row r="106" spans="1:13" ht="15" customHeight="1" x14ac:dyDescent="0.15">
      <c r="A106" s="211"/>
      <c r="B106" s="173">
        <v>52</v>
      </c>
      <c r="C106" s="158" t="s">
        <v>164</v>
      </c>
      <c r="D106" s="123" t="str">
        <f t="shared" si="30"/>
        <v>キャロット</v>
      </c>
      <c r="E106"/>
      <c r="F106"/>
      <c r="G106"/>
      <c r="H106"/>
      <c r="I106"/>
      <c r="J106"/>
      <c r="K106"/>
    </row>
    <row r="107" spans="1:13" ht="15" customHeight="1" x14ac:dyDescent="0.15">
      <c r="A107" s="211"/>
      <c r="B107" s="173">
        <v>53</v>
      </c>
      <c r="C107" s="158" t="s">
        <v>165</v>
      </c>
      <c r="D107" s="123" t="str">
        <f t="shared" si="30"/>
        <v>あじさい</v>
      </c>
      <c r="E107"/>
      <c r="F107"/>
      <c r="G107"/>
      <c r="H107"/>
      <c r="I107"/>
      <c r="J107"/>
      <c r="K107"/>
    </row>
    <row r="108" spans="1:13" ht="15" customHeight="1" x14ac:dyDescent="0.15">
      <c r="A108" s="211"/>
      <c r="B108" s="173">
        <v>54</v>
      </c>
      <c r="C108" s="158" t="s">
        <v>166</v>
      </c>
      <c r="D108" s="123" t="str">
        <f t="shared" si="30"/>
        <v>長岡京</v>
      </c>
      <c r="E108"/>
      <c r="F108"/>
      <c r="G108"/>
      <c r="H108"/>
      <c r="I108"/>
      <c r="J108"/>
      <c r="K108"/>
      <c r="L108"/>
    </row>
    <row r="109" spans="1:13" ht="15" customHeight="1" x14ac:dyDescent="0.15">
      <c r="A109" s="211"/>
      <c r="B109" s="173">
        <v>55</v>
      </c>
      <c r="C109" s="158" t="s">
        <v>167</v>
      </c>
      <c r="D109" s="123" t="str">
        <f t="shared" si="30"/>
        <v>ＨＩＭＡＷＡＲＩ</v>
      </c>
      <c r="E109"/>
      <c r="F109"/>
      <c r="G109"/>
      <c r="H109"/>
      <c r="I109"/>
      <c r="J109"/>
      <c r="K109"/>
      <c r="L109"/>
    </row>
    <row r="110" spans="1:13" ht="15" customHeight="1" x14ac:dyDescent="0.15">
      <c r="A110" s="211"/>
      <c r="B110" s="173">
        <v>56</v>
      </c>
      <c r="C110" s="158" t="s">
        <v>168</v>
      </c>
      <c r="D110" s="123" t="str">
        <f t="shared" si="30"/>
        <v>Ｙ．Ｆｒｉｅｎｄｓ</v>
      </c>
      <c r="E110"/>
      <c r="F110"/>
      <c r="G110"/>
      <c r="H110"/>
      <c r="I110"/>
      <c r="J110"/>
      <c r="K110"/>
      <c r="L110"/>
      <c r="M110"/>
    </row>
    <row r="111" spans="1:13" ht="15" customHeight="1" x14ac:dyDescent="0.15">
      <c r="A111" s="211"/>
      <c r="B111" s="173">
        <v>57</v>
      </c>
      <c r="C111" s="158" t="s">
        <v>169</v>
      </c>
      <c r="D111" s="123" t="str">
        <f t="shared" si="30"/>
        <v>ＳＵＢＡＲＵ</v>
      </c>
      <c r="E111"/>
      <c r="F111"/>
      <c r="G111"/>
      <c r="H111"/>
      <c r="I111"/>
      <c r="J111"/>
      <c r="K111"/>
      <c r="L111"/>
      <c r="M111"/>
    </row>
    <row r="112" spans="1:13" ht="15" customHeight="1" x14ac:dyDescent="0.15">
      <c r="A112" s="211"/>
      <c r="B112" s="173">
        <v>58</v>
      </c>
      <c r="C112" s="158" t="s">
        <v>170</v>
      </c>
      <c r="D112" s="123" t="str">
        <f t="shared" si="30"/>
        <v>ミント</v>
      </c>
      <c r="E112"/>
      <c r="F112"/>
      <c r="G112"/>
      <c r="H112"/>
      <c r="I112"/>
      <c r="J112"/>
      <c r="K112"/>
      <c r="L112"/>
      <c r="M112"/>
    </row>
    <row r="113" spans="1:13" ht="15" customHeight="1" thickBot="1" x14ac:dyDescent="0.2">
      <c r="A113" s="212"/>
      <c r="B113" s="175">
        <v>59</v>
      </c>
      <c r="C113" s="159" t="s">
        <v>171</v>
      </c>
      <c r="D113" s="123" t="str">
        <f t="shared" si="30"/>
        <v>鶴山台クラブ</v>
      </c>
      <c r="E113"/>
      <c r="F113"/>
      <c r="G113"/>
      <c r="H113"/>
      <c r="I113"/>
      <c r="J113"/>
      <c r="K113"/>
      <c r="L113"/>
      <c r="M113"/>
    </row>
    <row r="114" spans="1:13" ht="13.5" customHeight="1" x14ac:dyDescent="0.15">
      <c r="A114" s="327" t="s">
        <v>188</v>
      </c>
      <c r="B114" s="160">
        <v>60</v>
      </c>
      <c r="C114" s="157" t="s">
        <v>193</v>
      </c>
      <c r="D114" s="123" t="str">
        <f t="shared" si="30"/>
        <v>あーるばどＣＬＵＢ</v>
      </c>
      <c r="E114"/>
      <c r="F114"/>
      <c r="G114"/>
      <c r="H114"/>
      <c r="I114"/>
      <c r="J114"/>
      <c r="K114"/>
      <c r="L114"/>
      <c r="M114"/>
    </row>
    <row r="115" spans="1:13" x14ac:dyDescent="0.15">
      <c r="A115" s="328"/>
      <c r="B115" s="156">
        <v>61</v>
      </c>
      <c r="C115" s="158" t="s">
        <v>172</v>
      </c>
      <c r="D115" s="123" t="str">
        <f t="shared" si="30"/>
        <v>猪名川</v>
      </c>
      <c r="E115"/>
      <c r="F115"/>
      <c r="G115"/>
      <c r="H115"/>
      <c r="I115"/>
      <c r="J115"/>
      <c r="K115"/>
      <c r="L115"/>
      <c r="M115"/>
    </row>
    <row r="116" spans="1:13" x14ac:dyDescent="0.15">
      <c r="A116" s="328"/>
      <c r="B116" s="156">
        <v>62</v>
      </c>
      <c r="C116" s="158" t="s">
        <v>173</v>
      </c>
      <c r="D116" s="123" t="str">
        <f t="shared" si="30"/>
        <v>川西</v>
      </c>
      <c r="E116"/>
      <c r="F116"/>
      <c r="G116"/>
      <c r="H116"/>
      <c r="I116"/>
      <c r="J116"/>
      <c r="K116"/>
      <c r="L116"/>
      <c r="M116"/>
    </row>
    <row r="117" spans="1:13" x14ac:dyDescent="0.15">
      <c r="A117" s="328"/>
      <c r="B117" s="156">
        <v>63</v>
      </c>
      <c r="C117" s="158" t="s">
        <v>174</v>
      </c>
      <c r="D117" s="123" t="str">
        <f t="shared" si="30"/>
        <v>伊丹</v>
      </c>
      <c r="E117"/>
      <c r="F117"/>
      <c r="G117"/>
      <c r="H117"/>
      <c r="I117"/>
      <c r="J117"/>
      <c r="K117"/>
      <c r="L117"/>
      <c r="M117"/>
    </row>
    <row r="118" spans="1:13" x14ac:dyDescent="0.15">
      <c r="A118" s="328"/>
      <c r="B118" s="156">
        <v>64</v>
      </c>
      <c r="C118" s="158" t="s">
        <v>175</v>
      </c>
      <c r="D118" s="123" t="str">
        <f t="shared" si="30"/>
        <v>緑ヶ丘</v>
      </c>
      <c r="E118"/>
      <c r="F118"/>
      <c r="G118"/>
      <c r="H118"/>
      <c r="I118"/>
      <c r="J118"/>
      <c r="K118"/>
      <c r="L118"/>
      <c r="M118"/>
    </row>
    <row r="119" spans="1:13" x14ac:dyDescent="0.15">
      <c r="A119" s="328"/>
      <c r="B119" s="156">
        <v>65</v>
      </c>
      <c r="C119" s="158" t="s">
        <v>176</v>
      </c>
      <c r="D119" s="123" t="str">
        <f t="shared" si="30"/>
        <v>ＩＢサークル</v>
      </c>
      <c r="E119"/>
      <c r="F119"/>
      <c r="G119"/>
      <c r="H119"/>
      <c r="I119"/>
      <c r="J119"/>
      <c r="K119"/>
      <c r="L119"/>
      <c r="M119"/>
    </row>
    <row r="120" spans="1:13" x14ac:dyDescent="0.15">
      <c r="A120" s="328"/>
      <c r="B120" s="156">
        <v>66</v>
      </c>
      <c r="C120" s="158" t="s">
        <v>177</v>
      </c>
      <c r="D120" s="123" t="str">
        <f t="shared" ref="D120:D130" si="31">DBCS(C120)</f>
        <v>宝塚</v>
      </c>
      <c r="E120"/>
      <c r="F120"/>
      <c r="G120"/>
      <c r="H120"/>
      <c r="I120"/>
      <c r="J120"/>
      <c r="K120"/>
      <c r="L120"/>
      <c r="M120"/>
    </row>
    <row r="121" spans="1:13" x14ac:dyDescent="0.15">
      <c r="A121" s="328"/>
      <c r="B121" s="156">
        <v>67</v>
      </c>
      <c r="C121" s="158" t="s">
        <v>178</v>
      </c>
      <c r="D121" s="123" t="str">
        <f t="shared" si="31"/>
        <v>芦屋</v>
      </c>
      <c r="E121"/>
      <c r="F121"/>
      <c r="G121"/>
      <c r="H121"/>
      <c r="I121"/>
      <c r="J121"/>
      <c r="K121"/>
      <c r="L121"/>
      <c r="M121"/>
    </row>
    <row r="122" spans="1:13" x14ac:dyDescent="0.15">
      <c r="A122" s="328"/>
      <c r="B122" s="156">
        <v>68</v>
      </c>
      <c r="C122" s="158" t="s">
        <v>179</v>
      </c>
      <c r="D122" s="123" t="str">
        <f t="shared" si="31"/>
        <v>クリッパーズ</v>
      </c>
      <c r="E122"/>
      <c r="F122"/>
      <c r="G122"/>
      <c r="H122"/>
      <c r="I122"/>
      <c r="J122"/>
      <c r="K122"/>
      <c r="L122"/>
      <c r="M122"/>
    </row>
    <row r="123" spans="1:13" x14ac:dyDescent="0.15">
      <c r="A123" s="328"/>
      <c r="B123" s="156">
        <v>69</v>
      </c>
      <c r="C123" s="158" t="s">
        <v>180</v>
      </c>
      <c r="D123" s="123" t="str">
        <f t="shared" si="31"/>
        <v>三田サフィニア</v>
      </c>
      <c r="E123"/>
      <c r="F123"/>
      <c r="G123"/>
      <c r="H123"/>
      <c r="I123"/>
      <c r="J123"/>
      <c r="K123"/>
      <c r="L123"/>
      <c r="M123"/>
    </row>
    <row r="124" spans="1:13" x14ac:dyDescent="0.15">
      <c r="A124" s="328"/>
      <c r="B124" s="156">
        <v>70</v>
      </c>
      <c r="C124" s="158" t="s">
        <v>181</v>
      </c>
      <c r="D124" s="123" t="str">
        <f t="shared" si="31"/>
        <v>きっぴーず</v>
      </c>
      <c r="E124"/>
      <c r="F124"/>
      <c r="G124"/>
      <c r="H124"/>
      <c r="I124"/>
      <c r="J124"/>
      <c r="K124"/>
      <c r="L124"/>
      <c r="M124"/>
    </row>
    <row r="125" spans="1:13" x14ac:dyDescent="0.15">
      <c r="A125" s="328"/>
      <c r="B125" s="156">
        <v>71</v>
      </c>
      <c r="C125" s="158" t="s">
        <v>182</v>
      </c>
      <c r="D125" s="123" t="str">
        <f t="shared" si="31"/>
        <v>スワンレディース</v>
      </c>
      <c r="E125"/>
      <c r="F125"/>
      <c r="G125"/>
      <c r="H125"/>
      <c r="I125"/>
      <c r="J125"/>
      <c r="K125"/>
      <c r="L125"/>
      <c r="M125"/>
    </row>
    <row r="126" spans="1:13" x14ac:dyDescent="0.15">
      <c r="A126" s="328"/>
      <c r="B126" s="156">
        <v>72</v>
      </c>
      <c r="C126" s="158" t="s">
        <v>183</v>
      </c>
      <c r="D126" s="123" t="str">
        <f t="shared" si="31"/>
        <v>あい＆あい</v>
      </c>
      <c r="E126"/>
      <c r="F126"/>
      <c r="G126"/>
      <c r="H126"/>
      <c r="I126"/>
      <c r="J126"/>
      <c r="K126"/>
      <c r="L126"/>
      <c r="M126"/>
    </row>
    <row r="127" spans="1:13" x14ac:dyDescent="0.15">
      <c r="A127" s="328"/>
      <c r="B127" s="156">
        <v>73</v>
      </c>
      <c r="C127" s="158" t="s">
        <v>184</v>
      </c>
      <c r="D127" s="123" t="str">
        <f t="shared" si="31"/>
        <v>あくらＢＣ</v>
      </c>
      <c r="E127"/>
      <c r="F127"/>
      <c r="G127"/>
      <c r="H127"/>
      <c r="I127"/>
      <c r="J127"/>
      <c r="K127"/>
      <c r="L127"/>
      <c r="M127"/>
    </row>
    <row r="128" spans="1:13" x14ac:dyDescent="0.15">
      <c r="A128" s="328"/>
      <c r="B128" s="176">
        <v>74</v>
      </c>
      <c r="C128" s="177" t="s">
        <v>185</v>
      </c>
      <c r="D128" s="123" t="str">
        <f t="shared" si="31"/>
        <v>ＡＳＵＮＡＲＯ</v>
      </c>
      <c r="E128"/>
      <c r="F128"/>
      <c r="G128"/>
      <c r="H128"/>
      <c r="I128"/>
      <c r="J128"/>
      <c r="K128"/>
      <c r="L128"/>
      <c r="M128"/>
    </row>
    <row r="129" spans="1:13" ht="14.25" thickBot="1" x14ac:dyDescent="0.2">
      <c r="A129" s="329"/>
      <c r="B129" s="161">
        <v>75</v>
      </c>
      <c r="C129" s="159" t="s">
        <v>186</v>
      </c>
      <c r="D129" s="123" t="str">
        <f t="shared" si="31"/>
        <v>ＬＡＤＹＢＵＧ</v>
      </c>
      <c r="E129"/>
      <c r="F129"/>
      <c r="G129"/>
      <c r="H129"/>
      <c r="I129"/>
      <c r="J129"/>
      <c r="K129"/>
      <c r="L129"/>
      <c r="M129"/>
    </row>
    <row r="130" spans="1:13" ht="29.25" thickBot="1" x14ac:dyDescent="0.2">
      <c r="A130" s="162" t="s">
        <v>189</v>
      </c>
      <c r="B130" s="164">
        <v>76</v>
      </c>
      <c r="C130" s="163"/>
      <c r="D130" s="124" t="str">
        <f t="shared" si="31"/>
        <v/>
      </c>
      <c r="E130"/>
      <c r="F130"/>
      <c r="G130"/>
      <c r="H130"/>
      <c r="I130"/>
      <c r="J130"/>
      <c r="K130"/>
      <c r="L130"/>
      <c r="M130"/>
    </row>
    <row r="131" spans="1:13" x14ac:dyDescent="0.15">
      <c r="D131"/>
      <c r="E131"/>
      <c r="F131"/>
      <c r="G131"/>
      <c r="H131"/>
      <c r="I131"/>
      <c r="J131"/>
      <c r="K131"/>
      <c r="L131"/>
      <c r="M131"/>
    </row>
    <row r="132" spans="1:13" x14ac:dyDescent="0.15">
      <c r="D132"/>
      <c r="E132"/>
      <c r="F132"/>
      <c r="G132"/>
      <c r="H132"/>
      <c r="I132"/>
      <c r="J132"/>
      <c r="K132"/>
      <c r="L132"/>
      <c r="M132"/>
    </row>
  </sheetData>
  <sheetProtection algorithmName="SHA-512" hashValue="lnG4ewPbUYg7KWJEYVQWdr2AotGq/7bJxpVwUQQKy7dx9Fn+ywa9kxBqGSsom5Wt8B9IcMjzuf0J5VSZ7T/YNw==" saltValue="miHTUjy/ApKrWr7Vhyrf5w==" spinCount="100000" sheet="1" objects="1" scenarios="1"/>
  <dataConsolidate/>
  <customSheetViews>
    <customSheetView guid="{4EAC653A-9D88-4D70-A75C-EFB4EA9B306F}" showPageBreaks="1" zeroValues="0" fitToPage="1" printArea="1" topLeftCell="R1">
      <selection activeCell="W2" sqref="W2:AG48"/>
      <pageMargins left="0.98425196850393704" right="0.98425196850393704" top="0.98425196850393704" bottom="0.98425196850393704" header="0.51181102362204722" footer="0.51181102362204722"/>
      <printOptions horizontalCentered="1"/>
      <pageSetup paperSize="9" scale="94" orientation="portrait" r:id="rId1"/>
    </customSheetView>
    <customSheetView guid="{8C013384-B3A3-4BA1-9FB7-E1F9CD77BBB2}" showPageBreaks="1" zeroValues="0" fitToPage="1" printArea="1" topLeftCell="I40">
      <selection activeCell="R57" sqref="M2:R57"/>
      <pageMargins left="0.70866141732283472" right="0.70866141732283472" top="0.74803149606299213" bottom="0.74803149606299213" header="0.31496062992125984" footer="0.31496062992125984"/>
      <printOptions horizontalCentered="1"/>
      <pageSetup paperSize="9" scale="94" orientation="portrait" r:id="rId2"/>
    </customSheetView>
    <customSheetView guid="{190C3094-A738-4124-8874-74F158CE3F76}" scale="77" showPageBreaks="1" zeroValues="0" fitToPage="1" printArea="1" topLeftCell="AH1">
      <selection activeCell="AL2" sqref="AL2:BA48"/>
      <pageMargins left="0.7" right="0.7" top="0.75" bottom="0.75" header="0.3" footer="0.3"/>
      <pageSetup paperSize="9" scale="74" orientation="portrait" r:id="rId3"/>
    </customSheetView>
  </customSheetViews>
  <mergeCells count="218">
    <mergeCell ref="A114:A129"/>
    <mergeCell ref="AB7:AB8"/>
    <mergeCell ref="AC7:AC8"/>
    <mergeCell ref="N7:N8"/>
    <mergeCell ref="AB5:AE6"/>
    <mergeCell ref="P9:P10"/>
    <mergeCell ref="P13:P14"/>
    <mergeCell ref="AD17:AD18"/>
    <mergeCell ref="AB13:AB14"/>
    <mergeCell ref="O19:O20"/>
    <mergeCell ref="Q19:Q20"/>
    <mergeCell ref="R19:R20"/>
    <mergeCell ref="V23:V24"/>
    <mergeCell ref="X23:X24"/>
    <mergeCell ref="Y23:Y24"/>
    <mergeCell ref="U17:U18"/>
    <mergeCell ref="U47:U48"/>
    <mergeCell ref="U45:U46"/>
    <mergeCell ref="J4:J6"/>
    <mergeCell ref="J7:J8"/>
    <mergeCell ref="A3:C6"/>
    <mergeCell ref="M56:AA77"/>
    <mergeCell ref="N39:N40"/>
    <mergeCell ref="N35:N36"/>
    <mergeCell ref="AB1:AN1"/>
    <mergeCell ref="AH23:AH24"/>
    <mergeCell ref="AC25:AC26"/>
    <mergeCell ref="AE25:AE26"/>
    <mergeCell ref="AF25:AF26"/>
    <mergeCell ref="AG25:AG26"/>
    <mergeCell ref="AH25:AH26"/>
    <mergeCell ref="AB19:AB20"/>
    <mergeCell ref="AD25:AD26"/>
    <mergeCell ref="AK2:AN2"/>
    <mergeCell ref="AK16:AM16"/>
    <mergeCell ref="AK14:AL14"/>
    <mergeCell ref="AK15:AL15"/>
    <mergeCell ref="S5:S8"/>
    <mergeCell ref="AK4:AN4"/>
    <mergeCell ref="AK3:AN3"/>
    <mergeCell ref="Z5:Z8"/>
    <mergeCell ref="AG5:AG8"/>
    <mergeCell ref="AF7:AF8"/>
    <mergeCell ref="AC15:AC16"/>
    <mergeCell ref="AE15:AE16"/>
    <mergeCell ref="AF15:AF16"/>
    <mergeCell ref="AH21:AH22"/>
    <mergeCell ref="AH27:AH28"/>
    <mergeCell ref="AH31:AH32"/>
    <mergeCell ref="AG15:AG16"/>
    <mergeCell ref="AH15:AH16"/>
    <mergeCell ref="N3:Y3"/>
    <mergeCell ref="U4:Y4"/>
    <mergeCell ref="U7:U8"/>
    <mergeCell ref="O5:Q6"/>
    <mergeCell ref="V5:X6"/>
    <mergeCell ref="R4:R6"/>
    <mergeCell ref="AK13:AL13"/>
    <mergeCell ref="AK12:AL12"/>
    <mergeCell ref="U19:U20"/>
    <mergeCell ref="W9:W10"/>
    <mergeCell ref="W19:W20"/>
    <mergeCell ref="U11:U12"/>
    <mergeCell ref="AB9:AB10"/>
    <mergeCell ref="AB15:AB16"/>
    <mergeCell ref="AD15:AD16"/>
    <mergeCell ref="AD19:AD20"/>
    <mergeCell ref="AH17:AH18"/>
    <mergeCell ref="AH19:AH20"/>
    <mergeCell ref="AF42:AN52"/>
    <mergeCell ref="AM38:AN38"/>
    <mergeCell ref="AM32:AN32"/>
    <mergeCell ref="U21:U22"/>
    <mergeCell ref="U25:U26"/>
    <mergeCell ref="W33:W34"/>
    <mergeCell ref="W35:W36"/>
    <mergeCell ref="AD27:AD28"/>
    <mergeCell ref="AD23:AD24"/>
    <mergeCell ref="AD29:AD30"/>
    <mergeCell ref="AH36:AN36"/>
    <mergeCell ref="AL24:AM24"/>
    <mergeCell ref="AL25:AM25"/>
    <mergeCell ref="AL26:AM26"/>
    <mergeCell ref="AL27:AM27"/>
    <mergeCell ref="AL28:AM28"/>
    <mergeCell ref="AL29:AM29"/>
    <mergeCell ref="AL30:AM30"/>
    <mergeCell ref="AH38:AJ38"/>
    <mergeCell ref="AM31:AN31"/>
    <mergeCell ref="AM33:AN33"/>
    <mergeCell ref="AD31:AD32"/>
    <mergeCell ref="AD33:AD34"/>
    <mergeCell ref="AH33:AH34"/>
    <mergeCell ref="AB2:AH2"/>
    <mergeCell ref="B7:B8"/>
    <mergeCell ref="A7:A8"/>
    <mergeCell ref="C7:C8"/>
    <mergeCell ref="L7:L8"/>
    <mergeCell ref="AB3:AF3"/>
    <mergeCell ref="AB4:AF4"/>
    <mergeCell ref="AE7:AE8"/>
    <mergeCell ref="F4:I4"/>
    <mergeCell ref="K6:L6"/>
    <mergeCell ref="K4:L4"/>
    <mergeCell ref="K5:L5"/>
    <mergeCell ref="X7:X8"/>
    <mergeCell ref="A1:C1"/>
    <mergeCell ref="D1:L1"/>
    <mergeCell ref="K2:L2"/>
    <mergeCell ref="K3:L3"/>
    <mergeCell ref="N9:N10"/>
    <mergeCell ref="U9:U10"/>
    <mergeCell ref="N15:N16"/>
    <mergeCell ref="N13:N14"/>
    <mergeCell ref="W11:W12"/>
    <mergeCell ref="W13:W14"/>
    <mergeCell ref="R7:R8"/>
    <mergeCell ref="Q7:Q8"/>
    <mergeCell ref="A2:I2"/>
    <mergeCell ref="E5:I5"/>
    <mergeCell ref="E6:I6"/>
    <mergeCell ref="G3:I3"/>
    <mergeCell ref="K7:K8"/>
    <mergeCell ref="W43:W44"/>
    <mergeCell ref="W45:W46"/>
    <mergeCell ref="P39:P40"/>
    <mergeCell ref="U43:U44"/>
    <mergeCell ref="N41:N42"/>
    <mergeCell ref="N43:N44"/>
    <mergeCell ref="N45:N46"/>
    <mergeCell ref="N1:R1"/>
    <mergeCell ref="P31:P32"/>
    <mergeCell ref="W31:W32"/>
    <mergeCell ref="P15:P16"/>
    <mergeCell ref="W15:W16"/>
    <mergeCell ref="W17:W18"/>
    <mergeCell ref="O7:O8"/>
    <mergeCell ref="N2:Z2"/>
    <mergeCell ref="P17:P18"/>
    <mergeCell ref="N19:N20"/>
    <mergeCell ref="W21:W22"/>
    <mergeCell ref="Y7:Y8"/>
    <mergeCell ref="N21:N22"/>
    <mergeCell ref="N23:N24"/>
    <mergeCell ref="N25:N26"/>
    <mergeCell ref="N27:N28"/>
    <mergeCell ref="U23:U24"/>
    <mergeCell ref="N29:N30"/>
    <mergeCell ref="U27:U28"/>
    <mergeCell ref="W29:W30"/>
    <mergeCell ref="P27:P28"/>
    <mergeCell ref="P25:P26"/>
    <mergeCell ref="P23:P24"/>
    <mergeCell ref="P21:P22"/>
    <mergeCell ref="W23:W24"/>
    <mergeCell ref="W25:W26"/>
    <mergeCell ref="W27:W28"/>
    <mergeCell ref="U29:U30"/>
    <mergeCell ref="AB33:AB34"/>
    <mergeCell ref="AB27:AB28"/>
    <mergeCell ref="AB25:AB26"/>
    <mergeCell ref="AD7:AD8"/>
    <mergeCell ref="AB11:AB12"/>
    <mergeCell ref="P7:P8"/>
    <mergeCell ref="V7:V8"/>
    <mergeCell ref="W7:W8"/>
    <mergeCell ref="AB17:AB18"/>
    <mergeCell ref="U31:U32"/>
    <mergeCell ref="AB21:AB22"/>
    <mergeCell ref="AB23:AB24"/>
    <mergeCell ref="N47:N48"/>
    <mergeCell ref="U41:U42"/>
    <mergeCell ref="U39:U40"/>
    <mergeCell ref="O31:O32"/>
    <mergeCell ref="Q31:Q32"/>
    <mergeCell ref="R31:R32"/>
    <mergeCell ref="P47:P48"/>
    <mergeCell ref="A93:A113"/>
    <mergeCell ref="F56:I59"/>
    <mergeCell ref="A55:A92"/>
    <mergeCell ref="U35:U36"/>
    <mergeCell ref="P35:P36"/>
    <mergeCell ref="N53:Y54"/>
    <mergeCell ref="C49:I51"/>
    <mergeCell ref="D52:I54"/>
    <mergeCell ref="W47:W48"/>
    <mergeCell ref="P37:P38"/>
    <mergeCell ref="P41:P42"/>
    <mergeCell ref="N37:N38"/>
    <mergeCell ref="P43:P44"/>
    <mergeCell ref="P45:P46"/>
    <mergeCell ref="W37:W38"/>
    <mergeCell ref="W39:W40"/>
    <mergeCell ref="W41:W42"/>
    <mergeCell ref="AV7:AY7"/>
    <mergeCell ref="AF40:AN41"/>
    <mergeCell ref="AK18:AN19"/>
    <mergeCell ref="AK20:AN21"/>
    <mergeCell ref="AK22:AK23"/>
    <mergeCell ref="N11:N12"/>
    <mergeCell ref="AB29:AB30"/>
    <mergeCell ref="AB31:AB32"/>
    <mergeCell ref="U33:U34"/>
    <mergeCell ref="P33:P34"/>
    <mergeCell ref="N31:N32"/>
    <mergeCell ref="N33:N34"/>
    <mergeCell ref="U37:U38"/>
    <mergeCell ref="AH29:AH30"/>
    <mergeCell ref="N17:N18"/>
    <mergeCell ref="P11:P12"/>
    <mergeCell ref="AD21:AD22"/>
    <mergeCell ref="AD9:AD10"/>
    <mergeCell ref="AD11:AD12"/>
    <mergeCell ref="AD13:AD14"/>
    <mergeCell ref="P29:P30"/>
    <mergeCell ref="P19:P20"/>
    <mergeCell ref="U13:U14"/>
    <mergeCell ref="U15:U16"/>
  </mergeCells>
  <phoneticPr fontId="1"/>
  <dataValidations xWindow="603" yWindow="207" count="3">
    <dataValidation type="list" allowBlank="1" showInputMessage="1" sqref="AB35:AB48" xr:uid="{00000000-0002-0000-0000-000003000000}">
      <formula1>"　 ,XA,XB,XC,XD"</formula1>
    </dataValidation>
    <dataValidation type="list" allowBlank="1" showInputMessage="1" showErrorMessage="1" sqref="D1:L1" xr:uid="{00000000-0002-0000-0000-000009000000}">
      <formula1>"　,第49回西宮レディース大会,第50回西宮レディース大会"</formula1>
    </dataValidation>
    <dataValidation type="list" allowBlank="1" showInputMessage="1" showErrorMessage="1" sqref="J9:J48" xr:uid="{9A3F4C11-2691-4921-A7E1-2C9F370414BE}">
      <formula1>"　,中高"</formula1>
    </dataValidation>
  </dataValidations>
  <printOptions horizontalCentered="1"/>
  <pageMargins left="0.39370078740157483" right="0.39370078740157483" top="0.78740157480314965" bottom="0.39370078740157483" header="0.51181102362204722" footer="0.51181102362204722"/>
  <pageSetup paperSize="9" scale="97" orientation="portrait" r:id="rId4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autoPageBreaks="0"/>
  </sheetPr>
  <dimension ref="A1:AJ117"/>
  <sheetViews>
    <sheetView topLeftCell="A61" zoomScale="71" zoomScaleNormal="71" workbookViewId="0">
      <selection activeCell="L101" sqref="L101"/>
    </sheetView>
  </sheetViews>
  <sheetFormatPr defaultRowHeight="13.5" x14ac:dyDescent="0.15"/>
  <cols>
    <col min="1" max="1" width="5.125" style="45" customWidth="1"/>
    <col min="2" max="2" width="14.375" style="36" customWidth="1"/>
    <col min="3" max="3" width="15.75" style="36" customWidth="1"/>
    <col min="4" max="4" width="7.625" style="36" customWidth="1"/>
    <col min="5" max="5" width="7" style="36" customWidth="1"/>
    <col min="6" max="6" width="20.5" style="36" customWidth="1"/>
    <col min="7" max="7" width="19.125" style="36" customWidth="1"/>
    <col min="8" max="8" width="8.375" style="36" customWidth="1"/>
    <col min="9" max="9" width="14.125" style="36" customWidth="1"/>
    <col min="10" max="10" width="12.375" style="36" customWidth="1"/>
    <col min="11" max="11" width="10.5" style="36" bestFit="1" customWidth="1"/>
    <col min="12" max="15" width="9" style="36"/>
    <col min="16" max="16" width="13.5" style="36" bestFit="1" customWidth="1"/>
    <col min="17" max="24" width="9" style="36"/>
    <col min="25" max="25" width="10.25" style="36" bestFit="1" customWidth="1"/>
    <col min="26" max="40" width="9" style="36"/>
    <col min="41" max="41" width="13.5" style="36" bestFit="1" customWidth="1"/>
    <col min="42" max="16384" width="9" style="36"/>
  </cols>
  <sheetData>
    <row r="1" spans="1:22" ht="20.100000000000001" customHeight="1" x14ac:dyDescent="0.15">
      <c r="A1" s="46" t="s">
        <v>34</v>
      </c>
      <c r="B1" s="39" t="s">
        <v>33</v>
      </c>
      <c r="C1" s="39" t="s">
        <v>32</v>
      </c>
      <c r="D1" s="39" t="s">
        <v>18</v>
      </c>
      <c r="E1" s="43" t="s">
        <v>38</v>
      </c>
      <c r="F1" s="39" t="s">
        <v>13</v>
      </c>
      <c r="G1" s="39" t="s">
        <v>14</v>
      </c>
      <c r="H1" s="39" t="s">
        <v>15</v>
      </c>
      <c r="I1" s="39" t="s">
        <v>16</v>
      </c>
      <c r="J1" s="39" t="s">
        <v>17</v>
      </c>
      <c r="K1" s="40" t="s">
        <v>26</v>
      </c>
      <c r="L1" s="40" t="s">
        <v>27</v>
      </c>
      <c r="M1" s="40" t="s">
        <v>30</v>
      </c>
      <c r="N1" s="40" t="s">
        <v>31</v>
      </c>
      <c r="O1" s="47" t="s">
        <v>40</v>
      </c>
      <c r="P1" s="47" t="s">
        <v>41</v>
      </c>
      <c r="Q1" s="47" t="s">
        <v>42</v>
      </c>
      <c r="R1" s="47" t="s">
        <v>43</v>
      </c>
      <c r="S1" s="41" t="s">
        <v>28</v>
      </c>
      <c r="T1" s="41" t="s">
        <v>29</v>
      </c>
      <c r="U1" s="39" t="s">
        <v>37</v>
      </c>
      <c r="V1" s="36">
        <v>42</v>
      </c>
    </row>
    <row r="2" spans="1:22" x14ac:dyDescent="0.15">
      <c r="A2" s="45">
        <v>1</v>
      </c>
      <c r="B2" s="36" t="str">
        <f>IF(S2&lt;&gt;0,申込１!$F$4,"")</f>
        <v/>
      </c>
      <c r="C2" s="36" t="str">
        <f>申込１!R9</f>
        <v/>
      </c>
      <c r="D2" s="36" t="str">
        <f>IFERROR(IF(申込１!N9&lt;&gt;0,申込１!N9,""),"")</f>
        <v/>
      </c>
      <c r="F2" s="36" t="str">
        <f>申込１!Q9&amp;" "&amp;申込１!R9</f>
        <v xml:space="preserve"> </v>
      </c>
      <c r="G2" s="36" t="str">
        <f>申込１!Q10&amp;" "&amp;申込１!R10</f>
        <v xml:space="preserve"> </v>
      </c>
      <c r="H2" s="36">
        <f>申込１!P9</f>
        <v>0</v>
      </c>
      <c r="I2" s="36" t="str">
        <f>申込１!R10</f>
        <v/>
      </c>
      <c r="K2" s="36" t="str">
        <f t="shared" ref="K2:K49" si="0">IFERROR(IF(S2&lt;&gt;"",VLOOKUP(S2,$A$53:$K$92,8,FALSE),""),"")</f>
        <v/>
      </c>
      <c r="L2" s="36" t="str">
        <f t="shared" ref="L2:L49" si="1">IFERROR(IF(T2&lt;&gt;"",VLOOKUP(T2,$A$53:$K$92,8,FALSE),""),"")</f>
        <v/>
      </c>
      <c r="M2" s="36" t="str">
        <f t="shared" ref="M2:M49" si="2">IFERROR(IF(S2&lt;&gt;"",VLOOKUP(S2,$A$53:$K$92,11,FALSE),""),"")</f>
        <v/>
      </c>
      <c r="N2" s="36" t="str">
        <f t="shared" ref="N2:N49" si="3">IFERROR(IF(T2&lt;&gt;"",VLOOKUP(T2,$A$53:$K$92,11,FALSE),""),"")</f>
        <v/>
      </c>
      <c r="O2" s="36" t="str">
        <f t="shared" ref="O2:O49" si="4">IFERROR(IF(S2&lt;&gt;"",VLOOKUP(S2,$A$53:$K$92,9,FALSE),""),"")</f>
        <v/>
      </c>
      <c r="P2" s="36" t="str">
        <f t="shared" ref="P2:P49" si="5">IFERROR(IF(T2&lt;&gt;"",VLOOKUP(T2,$A$53:$K$92,9,FALSE),""),"")</f>
        <v/>
      </c>
      <c r="Q2" s="36" t="str">
        <f t="shared" ref="Q2:Q49" si="6">IFERROR(IF(S2&lt;&gt;"",VLOOKUP(S2,$A$53:$K$92,10,FALSE),""),"")</f>
        <v/>
      </c>
      <c r="R2" s="36" t="str">
        <f t="shared" ref="R2:R49" si="7">IFERROR(IF(T2&lt;&gt;"",VLOOKUP(T2,$A$53:$K$92,10,FALSE),""),"")</f>
        <v/>
      </c>
      <c r="S2" s="36">
        <f>申込１!O9</f>
        <v>0</v>
      </c>
      <c r="T2" s="36">
        <f>申込１!O10</f>
        <v>0</v>
      </c>
      <c r="U2" s="36" t="str">
        <f t="shared" ref="U2:U30" si="8">IF(S2*T2=0,"","○")</f>
        <v/>
      </c>
      <c r="V2" s="36">
        <v>43</v>
      </c>
    </row>
    <row r="3" spans="1:22" x14ac:dyDescent="0.15">
      <c r="A3" s="45">
        <v>2</v>
      </c>
      <c r="B3" s="36" t="str">
        <f>IF(S3&lt;&gt;0,申込１!$F$4,"")</f>
        <v/>
      </c>
      <c r="C3" s="36" t="str">
        <f>申込１!R11</f>
        <v/>
      </c>
      <c r="D3" s="36" t="str">
        <f>IFERROR(IF(申込１!N11&lt;&gt;0,申込１!N11,""),"")</f>
        <v/>
      </c>
      <c r="F3" s="36" t="str">
        <f>申込１!Q11&amp;" "&amp;申込１!R11</f>
        <v xml:space="preserve"> </v>
      </c>
      <c r="G3" s="36" t="str">
        <f>申込１!Q12&amp;" "&amp;申込１!R12</f>
        <v xml:space="preserve"> </v>
      </c>
      <c r="H3" s="36">
        <f>申込１!P11</f>
        <v>0</v>
      </c>
      <c r="I3" s="36" t="str">
        <f>申込１!R12</f>
        <v/>
      </c>
      <c r="K3" s="36" t="str">
        <f t="shared" si="0"/>
        <v/>
      </c>
      <c r="L3" s="36" t="str">
        <f t="shared" si="1"/>
        <v/>
      </c>
      <c r="M3" s="36" t="str">
        <f t="shared" si="2"/>
        <v/>
      </c>
      <c r="N3" s="36" t="str">
        <f t="shared" si="3"/>
        <v/>
      </c>
      <c r="O3" s="36" t="str">
        <f t="shared" si="4"/>
        <v/>
      </c>
      <c r="P3" s="36" t="str">
        <f t="shared" si="5"/>
        <v/>
      </c>
      <c r="Q3" s="36" t="str">
        <f t="shared" si="6"/>
        <v/>
      </c>
      <c r="R3" s="36" t="str">
        <f t="shared" si="7"/>
        <v/>
      </c>
      <c r="S3" s="36">
        <f>申込１!O11</f>
        <v>0</v>
      </c>
      <c r="T3" s="36">
        <f>申込１!O12</f>
        <v>0</v>
      </c>
      <c r="U3" s="36" t="str">
        <f t="shared" si="8"/>
        <v/>
      </c>
      <c r="V3" s="36">
        <v>44</v>
      </c>
    </row>
    <row r="4" spans="1:22" x14ac:dyDescent="0.15">
      <c r="A4" s="45">
        <v>3</v>
      </c>
      <c r="B4" s="36" t="str">
        <f>IF(S4&lt;&gt;0,申込１!$F$4,"")</f>
        <v/>
      </c>
      <c r="C4" s="36" t="str">
        <f>申込１!R13</f>
        <v/>
      </c>
      <c r="D4" s="36" t="str">
        <f>IFERROR(IF(申込１!N13&lt;&gt;0,申込１!N13,""),"")</f>
        <v/>
      </c>
      <c r="F4" s="36" t="str">
        <f>申込１!Q13&amp;" "&amp;申込１!R13</f>
        <v xml:space="preserve"> </v>
      </c>
      <c r="G4" s="36" t="str">
        <f>申込１!Q14&amp;" "&amp;申込１!R14</f>
        <v xml:space="preserve"> </v>
      </c>
      <c r="H4" s="36">
        <f>申込１!P13</f>
        <v>0</v>
      </c>
      <c r="I4" s="36" t="str">
        <f>申込１!R14</f>
        <v/>
      </c>
      <c r="K4" s="36" t="str">
        <f t="shared" si="0"/>
        <v/>
      </c>
      <c r="L4" s="36" t="str">
        <f t="shared" si="1"/>
        <v/>
      </c>
      <c r="M4" s="36" t="str">
        <f t="shared" si="2"/>
        <v/>
      </c>
      <c r="N4" s="36" t="str">
        <f t="shared" si="3"/>
        <v/>
      </c>
      <c r="O4" s="36" t="str">
        <f t="shared" si="4"/>
        <v/>
      </c>
      <c r="P4" s="36" t="str">
        <f t="shared" si="5"/>
        <v/>
      </c>
      <c r="Q4" s="36" t="str">
        <f t="shared" si="6"/>
        <v/>
      </c>
      <c r="R4" s="36" t="str">
        <f t="shared" si="7"/>
        <v/>
      </c>
      <c r="S4" s="36">
        <f>申込１!O13</f>
        <v>0</v>
      </c>
      <c r="T4" s="36">
        <f>申込１!O14</f>
        <v>0</v>
      </c>
      <c r="U4" s="36" t="str">
        <f t="shared" si="8"/>
        <v/>
      </c>
      <c r="V4" s="36">
        <v>45</v>
      </c>
    </row>
    <row r="5" spans="1:22" x14ac:dyDescent="0.15">
      <c r="A5" s="45">
        <v>4</v>
      </c>
      <c r="B5" s="36" t="str">
        <f>IF(S5&lt;&gt;0,申込１!$F$4,"")</f>
        <v/>
      </c>
      <c r="C5" s="36" t="str">
        <f>申込１!R15</f>
        <v/>
      </c>
      <c r="D5" s="36" t="str">
        <f>IFERROR(IF(申込１!N15&lt;&gt;0,申込１!N15,""),"")</f>
        <v/>
      </c>
      <c r="F5" s="36" t="str">
        <f>申込１!Q15&amp;" "&amp;申込１!R15</f>
        <v xml:space="preserve"> </v>
      </c>
      <c r="G5" s="36" t="str">
        <f>申込１!Q16&amp;" "&amp;申込１!R16</f>
        <v xml:space="preserve"> </v>
      </c>
      <c r="H5" s="36">
        <f>申込１!P15</f>
        <v>0</v>
      </c>
      <c r="I5" s="36" t="str">
        <f>申込１!R16</f>
        <v/>
      </c>
      <c r="K5" s="36" t="str">
        <f t="shared" si="0"/>
        <v/>
      </c>
      <c r="L5" s="36" t="str">
        <f t="shared" si="1"/>
        <v/>
      </c>
      <c r="M5" s="36" t="str">
        <f t="shared" si="2"/>
        <v/>
      </c>
      <c r="N5" s="36" t="str">
        <f t="shared" si="3"/>
        <v/>
      </c>
      <c r="O5" s="36" t="str">
        <f t="shared" si="4"/>
        <v/>
      </c>
      <c r="P5" s="36" t="str">
        <f t="shared" si="5"/>
        <v/>
      </c>
      <c r="Q5" s="36" t="str">
        <f t="shared" si="6"/>
        <v/>
      </c>
      <c r="R5" s="36" t="str">
        <f t="shared" si="7"/>
        <v/>
      </c>
      <c r="S5" s="36">
        <f>申込１!O15</f>
        <v>0</v>
      </c>
      <c r="T5" s="36">
        <f>申込１!O16</f>
        <v>0</v>
      </c>
      <c r="U5" s="36" t="str">
        <f t="shared" si="8"/>
        <v/>
      </c>
      <c r="V5" s="36">
        <v>46</v>
      </c>
    </row>
    <row r="6" spans="1:22" x14ac:dyDescent="0.15">
      <c r="A6" s="45">
        <v>5</v>
      </c>
      <c r="B6" s="36" t="str">
        <f>IF(S6&lt;&gt;0,申込１!$F$4,"")</f>
        <v/>
      </c>
      <c r="C6" s="36" t="str">
        <f>申込１!R17</f>
        <v/>
      </c>
      <c r="D6" s="36" t="str">
        <f>IFERROR(IF(申込１!N17&lt;&gt;0,申込１!N17,""),"")</f>
        <v/>
      </c>
      <c r="F6" s="36" t="str">
        <f>申込１!Q17&amp;" "&amp;申込１!R17</f>
        <v xml:space="preserve"> </v>
      </c>
      <c r="G6" s="36" t="str">
        <f>申込１!Q18&amp;" "&amp;申込１!R18</f>
        <v xml:space="preserve"> </v>
      </c>
      <c r="H6" s="36">
        <f>申込１!P17</f>
        <v>0</v>
      </c>
      <c r="I6" s="36" t="str">
        <f>申込１!R18</f>
        <v/>
      </c>
      <c r="K6" s="36" t="str">
        <f t="shared" si="0"/>
        <v/>
      </c>
      <c r="L6" s="36" t="str">
        <f t="shared" si="1"/>
        <v/>
      </c>
      <c r="M6" s="36" t="str">
        <f t="shared" si="2"/>
        <v/>
      </c>
      <c r="N6" s="36" t="str">
        <f t="shared" si="3"/>
        <v/>
      </c>
      <c r="O6" s="36" t="str">
        <f t="shared" si="4"/>
        <v/>
      </c>
      <c r="P6" s="36" t="str">
        <f t="shared" si="5"/>
        <v/>
      </c>
      <c r="Q6" s="36" t="str">
        <f t="shared" si="6"/>
        <v/>
      </c>
      <c r="R6" s="36" t="str">
        <f t="shared" si="7"/>
        <v/>
      </c>
      <c r="S6" s="36">
        <f>申込１!O17</f>
        <v>0</v>
      </c>
      <c r="T6" s="36">
        <f>申込１!O18</f>
        <v>0</v>
      </c>
      <c r="U6" s="36" t="str">
        <f t="shared" si="8"/>
        <v/>
      </c>
      <c r="V6" s="36">
        <v>47</v>
      </c>
    </row>
    <row r="7" spans="1:22" x14ac:dyDescent="0.15">
      <c r="A7" s="45">
        <v>7</v>
      </c>
      <c r="B7" s="36" t="str">
        <f>IF(S7&lt;&gt;0,申込１!$F$4,"")</f>
        <v/>
      </c>
      <c r="C7" s="36" t="str">
        <f>申込１!R21</f>
        <v/>
      </c>
      <c r="D7" s="36" t="str">
        <f>IFERROR(IF(申込１!N21&lt;&gt;0,申込１!N21,""),"")</f>
        <v/>
      </c>
      <c r="F7" s="36" t="str">
        <f>申込１!Q21&amp;" "&amp;申込１!R21</f>
        <v xml:space="preserve"> </v>
      </c>
      <c r="G7" s="36" t="str">
        <f>申込１!Q22&amp;" "&amp;申込１!R22</f>
        <v xml:space="preserve"> </v>
      </c>
      <c r="H7" s="36">
        <f>申込１!P21</f>
        <v>0</v>
      </c>
      <c r="I7" s="36" t="str">
        <f>申込１!R22</f>
        <v/>
      </c>
      <c r="K7" s="36" t="str">
        <f t="shared" si="0"/>
        <v/>
      </c>
      <c r="L7" s="36" t="str">
        <f t="shared" si="1"/>
        <v/>
      </c>
      <c r="M7" s="36" t="str">
        <f t="shared" si="2"/>
        <v/>
      </c>
      <c r="N7" s="36" t="str">
        <f t="shared" si="3"/>
        <v/>
      </c>
      <c r="O7" s="36" t="str">
        <f t="shared" si="4"/>
        <v/>
      </c>
      <c r="P7" s="36" t="str">
        <f t="shared" si="5"/>
        <v/>
      </c>
      <c r="Q7" s="36" t="str">
        <f t="shared" si="6"/>
        <v/>
      </c>
      <c r="R7" s="36" t="str">
        <f t="shared" si="7"/>
        <v/>
      </c>
      <c r="S7" s="36">
        <f>申込１!O21</f>
        <v>0</v>
      </c>
      <c r="T7" s="36">
        <f>申込１!O22</f>
        <v>0</v>
      </c>
      <c r="U7" s="36" t="str">
        <f t="shared" si="8"/>
        <v/>
      </c>
      <c r="V7" s="36">
        <v>49</v>
      </c>
    </row>
    <row r="8" spans="1:22" x14ac:dyDescent="0.15">
      <c r="A8" s="45">
        <v>8</v>
      </c>
      <c r="B8" s="36" t="str">
        <f>IF(S8&lt;&gt;0,申込１!$F$4,"")</f>
        <v/>
      </c>
      <c r="C8" s="36" t="str">
        <f>申込１!R23</f>
        <v/>
      </c>
      <c r="D8" s="36" t="str">
        <f>IFERROR(IF(申込１!N23&lt;&gt;0,申込１!N23,""),"")</f>
        <v/>
      </c>
      <c r="F8" s="36" t="str">
        <f>申込１!Q23&amp;" "&amp;申込１!R23</f>
        <v xml:space="preserve"> </v>
      </c>
      <c r="G8" s="36" t="str">
        <f>申込１!Q24&amp;" "&amp;申込１!R24</f>
        <v xml:space="preserve"> </v>
      </c>
      <c r="H8" s="36">
        <f>申込１!P23</f>
        <v>0</v>
      </c>
      <c r="I8" s="36" t="str">
        <f>申込１!R24</f>
        <v/>
      </c>
      <c r="K8" s="36" t="str">
        <f t="shared" si="0"/>
        <v/>
      </c>
      <c r="L8" s="36" t="str">
        <f t="shared" si="1"/>
        <v/>
      </c>
      <c r="M8" s="36" t="str">
        <f t="shared" si="2"/>
        <v/>
      </c>
      <c r="N8" s="36" t="str">
        <f t="shared" si="3"/>
        <v/>
      </c>
      <c r="O8" s="36" t="str">
        <f t="shared" si="4"/>
        <v/>
      </c>
      <c r="P8" s="36" t="str">
        <f t="shared" si="5"/>
        <v/>
      </c>
      <c r="Q8" s="36" t="str">
        <f t="shared" si="6"/>
        <v/>
      </c>
      <c r="R8" s="36" t="str">
        <f t="shared" si="7"/>
        <v/>
      </c>
      <c r="S8" s="36">
        <f>申込１!O23</f>
        <v>0</v>
      </c>
      <c r="T8" s="36">
        <f>申込１!O24</f>
        <v>0</v>
      </c>
      <c r="U8" s="36" t="str">
        <f t="shared" si="8"/>
        <v/>
      </c>
      <c r="V8" s="36">
        <v>50</v>
      </c>
    </row>
    <row r="9" spans="1:22" x14ac:dyDescent="0.15">
      <c r="A9" s="45">
        <v>9</v>
      </c>
      <c r="B9" s="36" t="str">
        <f>IF(S9&lt;&gt;0,申込１!$F$4,"")</f>
        <v/>
      </c>
      <c r="C9" s="36" t="str">
        <f>申込１!R25</f>
        <v/>
      </c>
      <c r="D9" s="36" t="str">
        <f>IFERROR(IF(申込１!N25&lt;&gt;0,申込１!N25,""),"")</f>
        <v/>
      </c>
      <c r="F9" s="36" t="str">
        <f>申込１!Q25&amp;" "&amp;申込１!R25</f>
        <v xml:space="preserve"> </v>
      </c>
      <c r="G9" s="36" t="str">
        <f>申込１!Q26&amp;" "&amp;申込１!R26</f>
        <v xml:space="preserve"> </v>
      </c>
      <c r="H9" s="36">
        <f>申込１!P25</f>
        <v>0</v>
      </c>
      <c r="I9" s="36" t="str">
        <f>申込１!R26</f>
        <v/>
      </c>
      <c r="K9" s="36" t="str">
        <f t="shared" si="0"/>
        <v/>
      </c>
      <c r="L9" s="36" t="str">
        <f t="shared" si="1"/>
        <v/>
      </c>
      <c r="M9" s="36" t="str">
        <f t="shared" si="2"/>
        <v/>
      </c>
      <c r="N9" s="36" t="str">
        <f t="shared" si="3"/>
        <v/>
      </c>
      <c r="O9" s="36" t="str">
        <f t="shared" si="4"/>
        <v/>
      </c>
      <c r="P9" s="36" t="str">
        <f t="shared" si="5"/>
        <v/>
      </c>
      <c r="Q9" s="36" t="str">
        <f t="shared" si="6"/>
        <v/>
      </c>
      <c r="R9" s="36" t="str">
        <f t="shared" si="7"/>
        <v/>
      </c>
      <c r="S9" s="36">
        <f>申込１!O25</f>
        <v>0</v>
      </c>
      <c r="T9" s="36">
        <f>申込１!O26</f>
        <v>0</v>
      </c>
      <c r="U9" s="36" t="str">
        <f t="shared" si="8"/>
        <v/>
      </c>
      <c r="V9" s="36">
        <v>51</v>
      </c>
    </row>
    <row r="10" spans="1:22" x14ac:dyDescent="0.15">
      <c r="A10" s="45">
        <v>10</v>
      </c>
      <c r="B10" s="36" t="str">
        <f>IF(S10&lt;&gt;0,申込１!$F$4,"")</f>
        <v/>
      </c>
      <c r="C10" s="36" t="str">
        <f>申込１!R27</f>
        <v/>
      </c>
      <c r="D10" s="36" t="str">
        <f>IFERROR(IF(申込１!N27&lt;&gt;0,申込１!N27,""),"")</f>
        <v/>
      </c>
      <c r="F10" s="36" t="str">
        <f>申込１!Q27&amp;" "&amp;申込１!R27</f>
        <v xml:space="preserve"> </v>
      </c>
      <c r="G10" s="36" t="str">
        <f>申込１!Q28&amp;" "&amp;申込１!R28</f>
        <v xml:space="preserve"> </v>
      </c>
      <c r="H10" s="36">
        <f>申込１!P27</f>
        <v>0</v>
      </c>
      <c r="I10" s="36" t="str">
        <f>申込１!R28</f>
        <v/>
      </c>
      <c r="K10" s="36" t="str">
        <f t="shared" si="0"/>
        <v/>
      </c>
      <c r="L10" s="36" t="str">
        <f t="shared" si="1"/>
        <v/>
      </c>
      <c r="M10" s="36" t="str">
        <f t="shared" si="2"/>
        <v/>
      </c>
      <c r="N10" s="36" t="str">
        <f t="shared" si="3"/>
        <v/>
      </c>
      <c r="O10" s="36" t="str">
        <f t="shared" si="4"/>
        <v/>
      </c>
      <c r="P10" s="36" t="str">
        <f t="shared" si="5"/>
        <v/>
      </c>
      <c r="Q10" s="36" t="str">
        <f t="shared" si="6"/>
        <v/>
      </c>
      <c r="R10" s="36" t="str">
        <f t="shared" si="7"/>
        <v/>
      </c>
      <c r="S10" s="36">
        <f>申込１!O27</f>
        <v>0</v>
      </c>
      <c r="T10" s="36">
        <f>申込１!O28</f>
        <v>0</v>
      </c>
      <c r="U10" s="36" t="str">
        <f t="shared" si="8"/>
        <v/>
      </c>
      <c r="V10" s="36">
        <v>52</v>
      </c>
    </row>
    <row r="11" spans="1:22" x14ac:dyDescent="0.15">
      <c r="A11" s="45">
        <v>11</v>
      </c>
      <c r="B11" s="36" t="str">
        <f>IF(S11&lt;&gt;0,申込１!$F$4,"")</f>
        <v/>
      </c>
      <c r="C11" s="36" t="str">
        <f>申込１!R29</f>
        <v/>
      </c>
      <c r="D11" s="36" t="str">
        <f>IFERROR(IF(申込１!N29&lt;&gt;0,申込１!N29,""),"")</f>
        <v/>
      </c>
      <c r="F11" s="36" t="str">
        <f>申込１!Q29&amp;" "&amp;申込１!R29</f>
        <v xml:space="preserve"> </v>
      </c>
      <c r="G11" s="36" t="str">
        <f>申込１!Q30&amp;" "&amp;申込１!R30</f>
        <v xml:space="preserve"> </v>
      </c>
      <c r="H11" s="36">
        <f>申込１!P29</f>
        <v>0</v>
      </c>
      <c r="I11" s="36" t="str">
        <f>申込１!R30</f>
        <v/>
      </c>
      <c r="K11" s="36" t="str">
        <f t="shared" si="0"/>
        <v/>
      </c>
      <c r="L11" s="36" t="str">
        <f t="shared" si="1"/>
        <v/>
      </c>
      <c r="M11" s="36" t="str">
        <f t="shared" si="2"/>
        <v/>
      </c>
      <c r="N11" s="36" t="str">
        <f t="shared" si="3"/>
        <v/>
      </c>
      <c r="O11" s="36" t="str">
        <f t="shared" si="4"/>
        <v/>
      </c>
      <c r="P11" s="36" t="str">
        <f t="shared" si="5"/>
        <v/>
      </c>
      <c r="Q11" s="36" t="str">
        <f t="shared" si="6"/>
        <v/>
      </c>
      <c r="R11" s="36" t="str">
        <f t="shared" si="7"/>
        <v/>
      </c>
      <c r="S11" s="36">
        <f>申込１!O29</f>
        <v>0</v>
      </c>
      <c r="T11" s="36">
        <f>申込１!O30</f>
        <v>0</v>
      </c>
      <c r="U11" s="36" t="str">
        <f t="shared" si="8"/>
        <v/>
      </c>
      <c r="V11" s="36">
        <v>53</v>
      </c>
    </row>
    <row r="12" spans="1:22" x14ac:dyDescent="0.15">
      <c r="A12" s="45">
        <v>13</v>
      </c>
      <c r="B12" s="36" t="str">
        <f>IF(S12&lt;&gt;0,申込１!$F$4,"")</f>
        <v/>
      </c>
      <c r="C12" s="36" t="str">
        <f>申込１!R33</f>
        <v/>
      </c>
      <c r="D12" s="36" t="str">
        <f>IFERROR(IF(申込１!N33&lt;&gt;0,申込１!N33,""),"")</f>
        <v/>
      </c>
      <c r="F12" s="36" t="str">
        <f>申込１!Q33&amp;" "&amp;申込１!R33</f>
        <v xml:space="preserve"> </v>
      </c>
      <c r="G12" s="36" t="str">
        <f>申込１!Q34&amp;" "&amp;申込１!R34</f>
        <v xml:space="preserve"> </v>
      </c>
      <c r="H12" s="36">
        <f>申込１!P33</f>
        <v>0</v>
      </c>
      <c r="I12" s="36" t="str">
        <f>申込１!R34</f>
        <v/>
      </c>
      <c r="K12" s="36" t="str">
        <f t="shared" si="0"/>
        <v/>
      </c>
      <c r="L12" s="36" t="str">
        <f t="shared" si="1"/>
        <v/>
      </c>
      <c r="M12" s="36" t="str">
        <f t="shared" si="2"/>
        <v/>
      </c>
      <c r="N12" s="36" t="str">
        <f t="shared" si="3"/>
        <v/>
      </c>
      <c r="O12" s="36" t="str">
        <f t="shared" si="4"/>
        <v/>
      </c>
      <c r="P12" s="36" t="str">
        <f t="shared" si="5"/>
        <v/>
      </c>
      <c r="Q12" s="36" t="str">
        <f t="shared" si="6"/>
        <v/>
      </c>
      <c r="R12" s="36" t="str">
        <f t="shared" si="7"/>
        <v/>
      </c>
      <c r="S12" s="36">
        <f>申込１!O33</f>
        <v>0</v>
      </c>
      <c r="T12" s="36">
        <f>申込１!O34</f>
        <v>0</v>
      </c>
      <c r="U12" s="36" t="str">
        <f t="shared" si="8"/>
        <v/>
      </c>
      <c r="V12" s="36">
        <v>55</v>
      </c>
    </row>
    <row r="13" spans="1:22" x14ac:dyDescent="0.15">
      <c r="A13" s="45">
        <v>14</v>
      </c>
      <c r="B13" s="36" t="str">
        <f>IF(S13&lt;&gt;0,申込１!$F$4,"")</f>
        <v/>
      </c>
      <c r="C13" s="36" t="str">
        <f>申込１!R35</f>
        <v/>
      </c>
      <c r="D13" s="36" t="str">
        <f>IFERROR(IF(申込１!N35&lt;&gt;0,申込１!N35,""),"")</f>
        <v/>
      </c>
      <c r="F13" s="36" t="str">
        <f>申込１!Q35&amp;" "&amp;申込１!R35</f>
        <v xml:space="preserve"> </v>
      </c>
      <c r="G13" s="36" t="str">
        <f>申込１!Q36&amp;" "&amp;申込１!R36</f>
        <v xml:space="preserve"> </v>
      </c>
      <c r="H13" s="36">
        <f>申込１!P35</f>
        <v>0</v>
      </c>
      <c r="I13" s="36" t="str">
        <f>申込１!R36</f>
        <v/>
      </c>
      <c r="K13" s="36" t="str">
        <f t="shared" si="0"/>
        <v/>
      </c>
      <c r="L13" s="36" t="str">
        <f t="shared" si="1"/>
        <v/>
      </c>
      <c r="M13" s="36" t="str">
        <f t="shared" si="2"/>
        <v/>
      </c>
      <c r="N13" s="36" t="str">
        <f t="shared" si="3"/>
        <v/>
      </c>
      <c r="O13" s="36" t="str">
        <f t="shared" si="4"/>
        <v/>
      </c>
      <c r="P13" s="36" t="str">
        <f t="shared" si="5"/>
        <v/>
      </c>
      <c r="Q13" s="36" t="str">
        <f t="shared" si="6"/>
        <v/>
      </c>
      <c r="R13" s="36" t="str">
        <f t="shared" si="7"/>
        <v/>
      </c>
      <c r="S13" s="36">
        <f>申込１!O35</f>
        <v>0</v>
      </c>
      <c r="T13" s="36">
        <f>申込１!O36</f>
        <v>0</v>
      </c>
      <c r="U13" s="36" t="str">
        <f t="shared" si="8"/>
        <v/>
      </c>
      <c r="V13" s="36">
        <v>56</v>
      </c>
    </row>
    <row r="14" spans="1:22" x14ac:dyDescent="0.15">
      <c r="A14" s="45">
        <v>15</v>
      </c>
      <c r="B14" s="36" t="str">
        <f>IF(S14&lt;&gt;0,申込１!$F$4,"")</f>
        <v/>
      </c>
      <c r="C14" s="36" t="str">
        <f>申込１!R37</f>
        <v/>
      </c>
      <c r="D14" s="36" t="str">
        <f>IFERROR(IF(申込１!N37&gt;0,申込１!N37,""),"")</f>
        <v/>
      </c>
      <c r="F14" s="36" t="str">
        <f>申込１!Q37&amp;" "&amp;申込１!R37</f>
        <v xml:space="preserve"> </v>
      </c>
      <c r="G14" s="36" t="str">
        <f>申込１!Q38&amp;" "&amp;申込１!R38</f>
        <v xml:space="preserve"> </v>
      </c>
      <c r="H14" s="36">
        <f>申込１!P37</f>
        <v>0</v>
      </c>
      <c r="I14" s="36" t="str">
        <f>申込１!R38</f>
        <v/>
      </c>
      <c r="K14" s="36" t="str">
        <f t="shared" si="0"/>
        <v/>
      </c>
      <c r="L14" s="36" t="str">
        <f t="shared" si="1"/>
        <v/>
      </c>
      <c r="M14" s="36" t="str">
        <f t="shared" si="2"/>
        <v/>
      </c>
      <c r="N14" s="36" t="str">
        <f t="shared" si="3"/>
        <v/>
      </c>
      <c r="O14" s="36" t="str">
        <f t="shared" si="4"/>
        <v/>
      </c>
      <c r="P14" s="36" t="str">
        <f t="shared" si="5"/>
        <v/>
      </c>
      <c r="Q14" s="36" t="str">
        <f t="shared" si="6"/>
        <v/>
      </c>
      <c r="R14" s="36" t="str">
        <f t="shared" si="7"/>
        <v/>
      </c>
      <c r="S14" s="36">
        <f>申込１!O37</f>
        <v>0</v>
      </c>
      <c r="T14" s="36">
        <f>申込１!O38</f>
        <v>0</v>
      </c>
      <c r="U14" s="36" t="str">
        <f t="shared" si="8"/>
        <v/>
      </c>
      <c r="V14" s="36">
        <v>57</v>
      </c>
    </row>
    <row r="15" spans="1:22" x14ac:dyDescent="0.15">
      <c r="A15" s="45">
        <v>16</v>
      </c>
      <c r="B15" s="36" t="str">
        <f>IF(S15&lt;&gt;0,申込１!$F$4,"")</f>
        <v/>
      </c>
      <c r="C15" s="36" t="str">
        <f>申込１!R39</f>
        <v/>
      </c>
      <c r="D15" s="36" t="str">
        <f>IFERROR(IF(申込１!N39&lt;&gt;0,申込１!N39,""),"")</f>
        <v/>
      </c>
      <c r="F15" s="36" t="str">
        <f>申込１!Q39&amp;" "&amp;申込１!R39</f>
        <v xml:space="preserve"> </v>
      </c>
      <c r="G15" s="36" t="str">
        <f>申込１!Q40&amp;" "&amp;申込１!R40</f>
        <v xml:space="preserve"> </v>
      </c>
      <c r="H15" s="36">
        <f>申込１!P39</f>
        <v>0</v>
      </c>
      <c r="I15" s="36" t="str">
        <f>申込１!R40</f>
        <v/>
      </c>
      <c r="K15" s="36" t="str">
        <f t="shared" si="0"/>
        <v/>
      </c>
      <c r="L15" s="36" t="str">
        <f t="shared" si="1"/>
        <v/>
      </c>
      <c r="M15" s="36" t="str">
        <f t="shared" si="2"/>
        <v/>
      </c>
      <c r="N15" s="36" t="str">
        <f t="shared" si="3"/>
        <v/>
      </c>
      <c r="O15" s="36" t="str">
        <f t="shared" si="4"/>
        <v/>
      </c>
      <c r="P15" s="36" t="str">
        <f t="shared" si="5"/>
        <v/>
      </c>
      <c r="Q15" s="36" t="str">
        <f t="shared" si="6"/>
        <v/>
      </c>
      <c r="R15" s="36" t="str">
        <f t="shared" si="7"/>
        <v/>
      </c>
      <c r="S15" s="36">
        <f>申込１!O39</f>
        <v>0</v>
      </c>
      <c r="T15" s="36">
        <f>申込１!O40</f>
        <v>0</v>
      </c>
      <c r="U15" s="36" t="str">
        <f t="shared" si="8"/>
        <v/>
      </c>
      <c r="V15" s="36">
        <v>58</v>
      </c>
    </row>
    <row r="16" spans="1:22" x14ac:dyDescent="0.15">
      <c r="A16" s="45">
        <v>17</v>
      </c>
      <c r="B16" s="36" t="str">
        <f>IF(S16&lt;&gt;0,申込１!$F$4,"")</f>
        <v/>
      </c>
      <c r="C16" s="36" t="str">
        <f>申込１!R41</f>
        <v/>
      </c>
      <c r="D16" s="36" t="str">
        <f>IFERROR(IF(申込１!N41&lt;&gt;0,申込１!N41,""),"")</f>
        <v/>
      </c>
      <c r="F16" s="36" t="str">
        <f>申込１!Q41&amp;" "&amp;申込１!R41</f>
        <v xml:space="preserve"> </v>
      </c>
      <c r="G16" s="36" t="str">
        <f>申込１!Q42&amp;" "&amp;申込１!R42</f>
        <v xml:space="preserve"> </v>
      </c>
      <c r="H16" s="36">
        <f>申込１!P41</f>
        <v>0</v>
      </c>
      <c r="I16" s="36" t="str">
        <f>申込１!R42</f>
        <v/>
      </c>
      <c r="K16" s="36" t="str">
        <f t="shared" si="0"/>
        <v/>
      </c>
      <c r="L16" s="36" t="str">
        <f t="shared" si="1"/>
        <v/>
      </c>
      <c r="M16" s="36" t="str">
        <f t="shared" si="2"/>
        <v/>
      </c>
      <c r="N16" s="36" t="str">
        <f t="shared" si="3"/>
        <v/>
      </c>
      <c r="O16" s="36" t="str">
        <f t="shared" si="4"/>
        <v/>
      </c>
      <c r="P16" s="36" t="str">
        <f t="shared" si="5"/>
        <v/>
      </c>
      <c r="Q16" s="36" t="str">
        <f t="shared" si="6"/>
        <v/>
      </c>
      <c r="R16" s="36" t="str">
        <f t="shared" si="7"/>
        <v/>
      </c>
      <c r="S16" s="36">
        <f>申込１!O41</f>
        <v>0</v>
      </c>
      <c r="T16" s="36">
        <f>申込１!O42</f>
        <v>0</v>
      </c>
      <c r="U16" s="36" t="str">
        <f t="shared" si="8"/>
        <v/>
      </c>
      <c r="V16" s="36">
        <v>59</v>
      </c>
    </row>
    <row r="17" spans="1:22" x14ac:dyDescent="0.15">
      <c r="A17" s="45">
        <v>18</v>
      </c>
      <c r="B17" s="36" t="str">
        <f>IF(S17&lt;&gt;0,申込１!$F$4,"")</f>
        <v/>
      </c>
      <c r="C17" s="36" t="str">
        <f>申込１!R43</f>
        <v/>
      </c>
      <c r="D17" s="36" t="str">
        <f>IFERROR(IF(申込１!N43&lt;&gt;0,申込１!N43,""),"")</f>
        <v/>
      </c>
      <c r="F17" s="36" t="str">
        <f>申込１!Q43&amp;" "&amp;申込１!R43</f>
        <v xml:space="preserve"> </v>
      </c>
      <c r="G17" s="36" t="str">
        <f>申込１!Q44&amp;" "&amp;申込１!R44</f>
        <v xml:space="preserve"> </v>
      </c>
      <c r="H17" s="36">
        <f>申込１!P43</f>
        <v>0</v>
      </c>
      <c r="I17" s="36" t="str">
        <f>申込１!R44</f>
        <v/>
      </c>
      <c r="K17" s="36" t="str">
        <f t="shared" si="0"/>
        <v/>
      </c>
      <c r="L17" s="36" t="str">
        <f t="shared" si="1"/>
        <v/>
      </c>
      <c r="M17" s="36" t="str">
        <f t="shared" si="2"/>
        <v/>
      </c>
      <c r="N17" s="36" t="str">
        <f t="shared" si="3"/>
        <v/>
      </c>
      <c r="O17" s="36" t="str">
        <f t="shared" si="4"/>
        <v/>
      </c>
      <c r="P17" s="36" t="str">
        <f t="shared" si="5"/>
        <v/>
      </c>
      <c r="Q17" s="36" t="str">
        <f t="shared" si="6"/>
        <v/>
      </c>
      <c r="R17" s="36" t="str">
        <f t="shared" si="7"/>
        <v/>
      </c>
      <c r="S17" s="36">
        <f>申込１!O43</f>
        <v>0</v>
      </c>
      <c r="T17" s="36">
        <f>申込１!O44</f>
        <v>0</v>
      </c>
      <c r="U17" s="36" t="str">
        <f t="shared" si="8"/>
        <v/>
      </c>
      <c r="V17" s="36">
        <v>60</v>
      </c>
    </row>
    <row r="18" spans="1:22" x14ac:dyDescent="0.15">
      <c r="A18" s="45">
        <v>19</v>
      </c>
      <c r="B18" s="36" t="str">
        <f>IF(S18&lt;&gt;0,申込１!$F$4,"")</f>
        <v/>
      </c>
      <c r="C18" s="36" t="str">
        <f>申込１!R45</f>
        <v/>
      </c>
      <c r="D18" s="36" t="str">
        <f>IFERROR(IF(申込１!N45&lt;&gt;0,申込１!N45,""),"")</f>
        <v/>
      </c>
      <c r="F18" s="36" t="str">
        <f>申込１!Q45&amp;" "&amp;申込１!R45</f>
        <v xml:space="preserve"> </v>
      </c>
      <c r="G18" s="36" t="str">
        <f>申込１!Q46&amp;" "&amp;申込１!R46</f>
        <v xml:space="preserve"> </v>
      </c>
      <c r="H18" s="36">
        <f>申込１!P45</f>
        <v>0</v>
      </c>
      <c r="I18" s="36" t="str">
        <f>申込１!R46</f>
        <v/>
      </c>
      <c r="K18" s="36" t="str">
        <f t="shared" si="0"/>
        <v/>
      </c>
      <c r="L18" s="36" t="str">
        <f t="shared" si="1"/>
        <v/>
      </c>
      <c r="M18" s="36" t="str">
        <f t="shared" si="2"/>
        <v/>
      </c>
      <c r="N18" s="36" t="str">
        <f t="shared" si="3"/>
        <v/>
      </c>
      <c r="O18" s="36" t="str">
        <f t="shared" si="4"/>
        <v/>
      </c>
      <c r="P18" s="36" t="str">
        <f t="shared" si="5"/>
        <v/>
      </c>
      <c r="Q18" s="36" t="str">
        <f t="shared" si="6"/>
        <v/>
      </c>
      <c r="R18" s="36" t="str">
        <f t="shared" si="7"/>
        <v/>
      </c>
      <c r="S18" s="36">
        <f>申込１!O45</f>
        <v>0</v>
      </c>
      <c r="T18" s="36">
        <f>申込１!O46</f>
        <v>0</v>
      </c>
      <c r="U18" s="36" t="str">
        <f t="shared" si="8"/>
        <v/>
      </c>
      <c r="V18" s="36">
        <v>61</v>
      </c>
    </row>
    <row r="19" spans="1:22" x14ac:dyDescent="0.15">
      <c r="A19" s="45">
        <v>20</v>
      </c>
      <c r="B19" s="36" t="str">
        <f>IF(S19&lt;&gt;0,申込１!$F$4,"")</f>
        <v/>
      </c>
      <c r="C19" s="36" t="str">
        <f>申込１!R47</f>
        <v/>
      </c>
      <c r="D19" s="36" t="str">
        <f>IFERROR(IF(申込１!N47&lt;&gt;0,申込１!N47,""),"")</f>
        <v/>
      </c>
      <c r="F19" s="36" t="str">
        <f>申込１!Q47&amp;" "&amp;申込１!R47</f>
        <v xml:space="preserve"> </v>
      </c>
      <c r="G19" s="36" t="str">
        <f>申込１!Q48&amp;" "&amp;申込１!R48</f>
        <v xml:space="preserve"> </v>
      </c>
      <c r="H19" s="36">
        <f>申込１!P47</f>
        <v>0</v>
      </c>
      <c r="I19" s="36" t="str">
        <f>申込１!R48</f>
        <v/>
      </c>
      <c r="K19" s="36" t="str">
        <f t="shared" si="0"/>
        <v/>
      </c>
      <c r="L19" s="36" t="str">
        <f t="shared" si="1"/>
        <v/>
      </c>
      <c r="M19" s="36" t="str">
        <f t="shared" si="2"/>
        <v/>
      </c>
      <c r="N19" s="36" t="str">
        <f t="shared" si="3"/>
        <v/>
      </c>
      <c r="O19" s="36" t="str">
        <f t="shared" si="4"/>
        <v/>
      </c>
      <c r="P19" s="36" t="str">
        <f t="shared" si="5"/>
        <v/>
      </c>
      <c r="Q19" s="36" t="str">
        <f t="shared" si="6"/>
        <v/>
      </c>
      <c r="R19" s="36" t="str">
        <f t="shared" si="7"/>
        <v/>
      </c>
      <c r="S19" s="36">
        <f>申込１!O47</f>
        <v>0</v>
      </c>
      <c r="T19" s="36">
        <f>申込１!O48</f>
        <v>0</v>
      </c>
      <c r="U19" s="36" t="str">
        <f t="shared" si="8"/>
        <v/>
      </c>
      <c r="V19" s="36">
        <v>62</v>
      </c>
    </row>
    <row r="20" spans="1:22" x14ac:dyDescent="0.15">
      <c r="A20" s="45">
        <v>1</v>
      </c>
      <c r="B20" s="36" t="str">
        <f>IF(S20&lt;&gt;0,申込１!$F$4,"")</f>
        <v/>
      </c>
      <c r="C20" s="36" t="str">
        <f>申込１!Y9</f>
        <v/>
      </c>
      <c r="D20" s="36" t="str">
        <f>IFERROR(IF(申込１!U9&lt;&gt;0,申込１!U9,""),"")</f>
        <v/>
      </c>
      <c r="F20" s="36" t="str">
        <f>申込１!X9&amp;" "&amp;申込１!Y9</f>
        <v xml:space="preserve"> </v>
      </c>
      <c r="G20" s="36" t="str">
        <f>申込１!X10&amp;" "&amp;申込１!Y10</f>
        <v xml:space="preserve"> </v>
      </c>
      <c r="H20" s="36">
        <f>申込１!W9</f>
        <v>0</v>
      </c>
      <c r="I20" s="36" t="str">
        <f>申込１!Y10</f>
        <v/>
      </c>
      <c r="K20" s="36" t="str">
        <f t="shared" si="0"/>
        <v/>
      </c>
      <c r="L20" s="36" t="str">
        <f t="shared" si="1"/>
        <v/>
      </c>
      <c r="M20" s="36" t="str">
        <f t="shared" si="2"/>
        <v/>
      </c>
      <c r="N20" s="36" t="str">
        <f t="shared" si="3"/>
        <v/>
      </c>
      <c r="O20" s="36" t="str">
        <f t="shared" si="4"/>
        <v/>
      </c>
      <c r="P20" s="36" t="str">
        <f t="shared" si="5"/>
        <v/>
      </c>
      <c r="Q20" s="36" t="str">
        <f t="shared" si="6"/>
        <v/>
      </c>
      <c r="R20" s="36" t="str">
        <f t="shared" si="7"/>
        <v/>
      </c>
      <c r="S20" s="36">
        <f>申込１!V9</f>
        <v>0</v>
      </c>
      <c r="T20" s="36">
        <f>申込１!V10</f>
        <v>0</v>
      </c>
      <c r="U20" s="36" t="str">
        <f t="shared" si="8"/>
        <v/>
      </c>
      <c r="V20" s="36">
        <v>63</v>
      </c>
    </row>
    <row r="21" spans="1:22" x14ac:dyDescent="0.15">
      <c r="A21" s="45">
        <v>2</v>
      </c>
      <c r="B21" s="36" t="str">
        <f>IF(S21&lt;&gt;0,申込１!$F$4,"")</f>
        <v/>
      </c>
      <c r="C21" s="36" t="str">
        <f>申込１!Y11</f>
        <v/>
      </c>
      <c r="D21" s="36" t="str">
        <f>IFERROR(IF(申込１!U11&lt;&gt;0,申込１!U11,""),"")</f>
        <v/>
      </c>
      <c r="F21" s="36" t="str">
        <f>申込１!X11&amp;" "&amp;申込１!Y11</f>
        <v xml:space="preserve"> </v>
      </c>
      <c r="G21" s="36" t="str">
        <f>申込１!X12&amp;" "&amp;申込１!Y12</f>
        <v xml:space="preserve"> </v>
      </c>
      <c r="H21" s="36">
        <f>申込１!W11</f>
        <v>0</v>
      </c>
      <c r="I21" s="36" t="str">
        <f>申込１!Y12</f>
        <v/>
      </c>
      <c r="K21" s="36" t="str">
        <f t="shared" si="0"/>
        <v/>
      </c>
      <c r="L21" s="36" t="str">
        <f t="shared" si="1"/>
        <v/>
      </c>
      <c r="M21" s="36" t="str">
        <f t="shared" si="2"/>
        <v/>
      </c>
      <c r="N21" s="36" t="str">
        <f t="shared" si="3"/>
        <v/>
      </c>
      <c r="O21" s="36" t="str">
        <f t="shared" si="4"/>
        <v/>
      </c>
      <c r="P21" s="36" t="str">
        <f t="shared" si="5"/>
        <v/>
      </c>
      <c r="Q21" s="36" t="str">
        <f t="shared" si="6"/>
        <v/>
      </c>
      <c r="R21" s="36" t="str">
        <f t="shared" si="7"/>
        <v/>
      </c>
      <c r="S21" s="36">
        <f>申込１!V11</f>
        <v>0</v>
      </c>
      <c r="T21" s="36">
        <f>申込１!V12</f>
        <v>0</v>
      </c>
      <c r="U21" s="36" t="str">
        <f t="shared" si="8"/>
        <v/>
      </c>
      <c r="V21" s="36">
        <v>64</v>
      </c>
    </row>
    <row r="22" spans="1:22" x14ac:dyDescent="0.15">
      <c r="A22" s="45">
        <v>3</v>
      </c>
      <c r="B22" s="36" t="str">
        <f>IF(S22&lt;&gt;0,申込１!$F$4,"")</f>
        <v/>
      </c>
      <c r="C22" s="36" t="str">
        <f>申込１!Y13</f>
        <v/>
      </c>
      <c r="D22" s="36" t="str">
        <f>IFERROR(IF(申込１!U13&lt;&gt;0,申込１!U13,""),"")</f>
        <v/>
      </c>
      <c r="F22" s="36" t="str">
        <f>申込１!X13&amp;" "&amp;申込１!Y13</f>
        <v xml:space="preserve"> </v>
      </c>
      <c r="G22" s="36" t="str">
        <f>申込１!X14&amp;" "&amp;申込１!Y14</f>
        <v xml:space="preserve"> </v>
      </c>
      <c r="H22" s="36">
        <f>申込１!W13</f>
        <v>0</v>
      </c>
      <c r="I22" s="36" t="str">
        <f>申込１!Y14</f>
        <v/>
      </c>
      <c r="K22" s="36" t="str">
        <f t="shared" si="0"/>
        <v/>
      </c>
      <c r="L22" s="36" t="str">
        <f t="shared" si="1"/>
        <v/>
      </c>
      <c r="M22" s="36" t="str">
        <f t="shared" si="2"/>
        <v/>
      </c>
      <c r="N22" s="36" t="str">
        <f t="shared" si="3"/>
        <v/>
      </c>
      <c r="O22" s="36" t="str">
        <f t="shared" si="4"/>
        <v/>
      </c>
      <c r="P22" s="36" t="str">
        <f t="shared" si="5"/>
        <v/>
      </c>
      <c r="Q22" s="36" t="str">
        <f t="shared" si="6"/>
        <v/>
      </c>
      <c r="R22" s="36" t="str">
        <f t="shared" si="7"/>
        <v/>
      </c>
      <c r="S22" s="36">
        <f>申込１!V13</f>
        <v>0</v>
      </c>
      <c r="T22" s="36">
        <f>申込１!V14</f>
        <v>0</v>
      </c>
      <c r="U22" s="36" t="str">
        <f t="shared" si="8"/>
        <v/>
      </c>
      <c r="V22" s="36">
        <v>65</v>
      </c>
    </row>
    <row r="23" spans="1:22" x14ac:dyDescent="0.15">
      <c r="A23" s="45">
        <v>4</v>
      </c>
      <c r="B23" s="36" t="str">
        <f>IF(S23&lt;&gt;0,申込１!$F$4,"")</f>
        <v/>
      </c>
      <c r="C23" s="36" t="str">
        <f>申込１!Y15</f>
        <v/>
      </c>
      <c r="D23" s="36" t="str">
        <f>IFERROR(IF(申込１!U15&lt;&gt;0,申込１!U15,""),"")</f>
        <v/>
      </c>
      <c r="F23" s="36" t="str">
        <f>申込１!X15&amp;" "&amp;申込１!Y15</f>
        <v xml:space="preserve"> </v>
      </c>
      <c r="G23" s="36" t="str">
        <f>申込１!X16&amp;" "&amp;申込１!Y16</f>
        <v xml:space="preserve"> </v>
      </c>
      <c r="H23" s="36">
        <f>申込１!W15</f>
        <v>0</v>
      </c>
      <c r="I23" s="36" t="str">
        <f>申込１!Y16</f>
        <v/>
      </c>
      <c r="K23" s="36" t="str">
        <f t="shared" si="0"/>
        <v/>
      </c>
      <c r="L23" s="36" t="str">
        <f t="shared" si="1"/>
        <v/>
      </c>
      <c r="M23" s="36" t="str">
        <f t="shared" si="2"/>
        <v/>
      </c>
      <c r="N23" s="36" t="str">
        <f t="shared" si="3"/>
        <v/>
      </c>
      <c r="O23" s="36" t="str">
        <f t="shared" si="4"/>
        <v/>
      </c>
      <c r="P23" s="36" t="str">
        <f t="shared" si="5"/>
        <v/>
      </c>
      <c r="Q23" s="36" t="str">
        <f t="shared" si="6"/>
        <v/>
      </c>
      <c r="R23" s="36" t="str">
        <f t="shared" si="7"/>
        <v/>
      </c>
      <c r="S23" s="36">
        <f>申込１!V15</f>
        <v>0</v>
      </c>
      <c r="T23" s="36">
        <f>申込１!V16</f>
        <v>0</v>
      </c>
      <c r="U23" s="36" t="str">
        <f t="shared" si="8"/>
        <v/>
      </c>
      <c r="V23" s="36">
        <v>66</v>
      </c>
    </row>
    <row r="24" spans="1:22" x14ac:dyDescent="0.15">
      <c r="A24" s="45">
        <v>5</v>
      </c>
      <c r="B24" s="36" t="str">
        <f>IF(S24&lt;&gt;0,申込１!$F$4,"")</f>
        <v/>
      </c>
      <c r="C24" s="36" t="str">
        <f>申込１!Y17</f>
        <v/>
      </c>
      <c r="D24" s="36" t="str">
        <f>IFERROR(IF(申込１!U17&lt;&gt;0,申込１!U17,""),"")</f>
        <v/>
      </c>
      <c r="F24" s="36" t="str">
        <f>申込１!X17&amp;" "&amp;申込１!Y17</f>
        <v xml:space="preserve"> </v>
      </c>
      <c r="G24" s="36" t="str">
        <f>申込１!X18&amp;" "&amp;申込１!Y18</f>
        <v xml:space="preserve"> </v>
      </c>
      <c r="H24" s="36">
        <f>申込１!W17</f>
        <v>0</v>
      </c>
      <c r="I24" s="36" t="str">
        <f>申込１!Y18</f>
        <v/>
      </c>
      <c r="K24" s="36" t="str">
        <f t="shared" si="0"/>
        <v/>
      </c>
      <c r="L24" s="36" t="str">
        <f t="shared" si="1"/>
        <v/>
      </c>
      <c r="M24" s="36" t="str">
        <f t="shared" si="2"/>
        <v/>
      </c>
      <c r="N24" s="36" t="str">
        <f t="shared" si="3"/>
        <v/>
      </c>
      <c r="O24" s="36" t="str">
        <f t="shared" si="4"/>
        <v/>
      </c>
      <c r="P24" s="36" t="str">
        <f t="shared" si="5"/>
        <v/>
      </c>
      <c r="Q24" s="36" t="str">
        <f t="shared" si="6"/>
        <v/>
      </c>
      <c r="R24" s="36" t="str">
        <f t="shared" si="7"/>
        <v/>
      </c>
      <c r="S24" s="36">
        <f>申込１!V17</f>
        <v>0</v>
      </c>
      <c r="T24" s="36">
        <f>申込１!V18</f>
        <v>0</v>
      </c>
      <c r="U24" s="36" t="str">
        <f t="shared" si="8"/>
        <v/>
      </c>
      <c r="V24" s="36">
        <v>67</v>
      </c>
    </row>
    <row r="25" spans="1:22" x14ac:dyDescent="0.15">
      <c r="A25" s="45">
        <v>6</v>
      </c>
      <c r="B25" s="36" t="str">
        <f>IF(S25&lt;&gt;0,申込１!$F$4,"")</f>
        <v/>
      </c>
      <c r="C25" s="36" t="str">
        <f>申込１!Y19</f>
        <v/>
      </c>
      <c r="D25" s="36" t="str">
        <f>IFERROR(IF(申込１!U19&lt;&gt;0,申込１!U19,""),"")</f>
        <v/>
      </c>
      <c r="F25" s="36" t="str">
        <f>申込１!X19&amp;" "&amp;申込１!Y19</f>
        <v xml:space="preserve"> </v>
      </c>
      <c r="G25" s="36" t="str">
        <f>申込１!X20&amp;" "&amp;申込１!Y20</f>
        <v xml:space="preserve"> </v>
      </c>
      <c r="H25" s="36">
        <f>申込１!W19</f>
        <v>0</v>
      </c>
      <c r="I25" s="36" t="str">
        <f>申込１!Y20</f>
        <v/>
      </c>
      <c r="K25" s="36" t="str">
        <f t="shared" si="0"/>
        <v/>
      </c>
      <c r="L25" s="36" t="str">
        <f t="shared" si="1"/>
        <v/>
      </c>
      <c r="M25" s="36" t="str">
        <f t="shared" si="2"/>
        <v/>
      </c>
      <c r="N25" s="36" t="str">
        <f t="shared" si="3"/>
        <v/>
      </c>
      <c r="O25" s="36" t="str">
        <f t="shared" si="4"/>
        <v/>
      </c>
      <c r="P25" s="36" t="str">
        <f t="shared" si="5"/>
        <v/>
      </c>
      <c r="Q25" s="36" t="str">
        <f t="shared" si="6"/>
        <v/>
      </c>
      <c r="R25" s="36" t="str">
        <f t="shared" si="7"/>
        <v/>
      </c>
      <c r="S25" s="36">
        <f>申込１!V19</f>
        <v>0</v>
      </c>
      <c r="T25" s="36">
        <f>申込１!V20</f>
        <v>0</v>
      </c>
      <c r="U25" s="36" t="str">
        <f t="shared" si="8"/>
        <v/>
      </c>
      <c r="V25" s="36">
        <v>68</v>
      </c>
    </row>
    <row r="26" spans="1:22" x14ac:dyDescent="0.15">
      <c r="A26" s="45">
        <v>7</v>
      </c>
      <c r="B26" s="36" t="str">
        <f>IF(S26&lt;&gt;0,申込１!$F$4,"")</f>
        <v/>
      </c>
      <c r="C26" s="36" t="str">
        <f>申込１!Y21</f>
        <v/>
      </c>
      <c r="D26" s="36" t="str">
        <f>IFERROR(IF(申込１!U21&lt;&gt;0,申込１!U21,""),"")</f>
        <v/>
      </c>
      <c r="F26" s="36" t="str">
        <f>申込１!X21&amp;" "&amp;申込１!Y21</f>
        <v xml:space="preserve"> </v>
      </c>
      <c r="G26" s="36" t="str">
        <f>申込１!X22&amp;" "&amp;申込１!Y22</f>
        <v xml:space="preserve"> </v>
      </c>
      <c r="H26" s="36">
        <f>申込１!W21</f>
        <v>0</v>
      </c>
      <c r="I26" s="36" t="str">
        <f>申込１!Y22</f>
        <v/>
      </c>
      <c r="K26" s="36" t="str">
        <f t="shared" si="0"/>
        <v/>
      </c>
      <c r="L26" s="36" t="str">
        <f t="shared" si="1"/>
        <v/>
      </c>
      <c r="M26" s="36" t="str">
        <f t="shared" si="2"/>
        <v/>
      </c>
      <c r="N26" s="36" t="str">
        <f t="shared" si="3"/>
        <v/>
      </c>
      <c r="O26" s="36" t="str">
        <f t="shared" si="4"/>
        <v/>
      </c>
      <c r="P26" s="36" t="str">
        <f t="shared" si="5"/>
        <v/>
      </c>
      <c r="Q26" s="36" t="str">
        <f t="shared" si="6"/>
        <v/>
      </c>
      <c r="R26" s="36" t="str">
        <f t="shared" si="7"/>
        <v/>
      </c>
      <c r="S26" s="36">
        <f>申込１!V21</f>
        <v>0</v>
      </c>
      <c r="T26" s="36">
        <f>申込１!V22</f>
        <v>0</v>
      </c>
      <c r="U26" s="36" t="str">
        <f t="shared" si="8"/>
        <v/>
      </c>
      <c r="V26" s="36">
        <v>69</v>
      </c>
    </row>
    <row r="27" spans="1:22" x14ac:dyDescent="0.15">
      <c r="A27" s="45">
        <v>9</v>
      </c>
      <c r="B27" s="36" t="str">
        <f>IF(S27&lt;&gt;0,申込１!$F$4,"")</f>
        <v/>
      </c>
      <c r="C27" s="36" t="str">
        <f>申込１!Y25</f>
        <v/>
      </c>
      <c r="D27" s="36" t="str">
        <f>IFERROR(IF(申込１!U25&lt;&gt;0,申込１!U25,""),"")</f>
        <v/>
      </c>
      <c r="F27" s="36" t="str">
        <f>申込１!X25&amp;" "&amp;申込１!Y25</f>
        <v xml:space="preserve"> </v>
      </c>
      <c r="G27" s="36" t="str">
        <f>申込１!X26&amp;" "&amp;申込１!Y26</f>
        <v xml:space="preserve"> </v>
      </c>
      <c r="H27" s="36">
        <f>申込１!W25</f>
        <v>0</v>
      </c>
      <c r="I27" s="36" t="str">
        <f>申込１!Y26</f>
        <v/>
      </c>
      <c r="K27" s="36" t="str">
        <f t="shared" si="0"/>
        <v/>
      </c>
      <c r="L27" s="36" t="str">
        <f t="shared" si="1"/>
        <v/>
      </c>
      <c r="M27" s="36" t="str">
        <f t="shared" si="2"/>
        <v/>
      </c>
      <c r="N27" s="36" t="str">
        <f t="shared" si="3"/>
        <v/>
      </c>
      <c r="O27" s="36" t="str">
        <f t="shared" si="4"/>
        <v/>
      </c>
      <c r="P27" s="36" t="str">
        <f t="shared" si="5"/>
        <v/>
      </c>
      <c r="Q27" s="36" t="str">
        <f t="shared" si="6"/>
        <v/>
      </c>
      <c r="R27" s="36" t="str">
        <f t="shared" si="7"/>
        <v/>
      </c>
      <c r="S27" s="36">
        <f>申込１!V25</f>
        <v>0</v>
      </c>
      <c r="T27" s="36">
        <f>申込１!V26</f>
        <v>0</v>
      </c>
      <c r="U27" s="36" t="str">
        <f t="shared" si="8"/>
        <v/>
      </c>
      <c r="V27" s="36">
        <v>71</v>
      </c>
    </row>
    <row r="28" spans="1:22" x14ac:dyDescent="0.15">
      <c r="A28" s="45">
        <v>10</v>
      </c>
      <c r="B28" s="36" t="str">
        <f>IF(S28&lt;&gt;0,申込１!$F$4,"")</f>
        <v/>
      </c>
      <c r="C28" s="36" t="str">
        <f>申込１!Y27</f>
        <v/>
      </c>
      <c r="D28" s="36" t="str">
        <f>IFERROR(IF(申込１!U27&lt;&gt;0,申込１!U27,""),"")</f>
        <v/>
      </c>
      <c r="F28" s="36" t="str">
        <f>申込１!X27&amp;" "&amp;申込１!Y27</f>
        <v xml:space="preserve"> </v>
      </c>
      <c r="G28" s="36" t="str">
        <f>申込１!X28&amp;" "&amp;申込１!Y28</f>
        <v xml:space="preserve"> </v>
      </c>
      <c r="H28" s="36">
        <f>申込１!W27</f>
        <v>0</v>
      </c>
      <c r="I28" s="36" t="str">
        <f>申込１!Y28</f>
        <v/>
      </c>
      <c r="K28" s="36" t="str">
        <f t="shared" si="0"/>
        <v/>
      </c>
      <c r="L28" s="36" t="str">
        <f t="shared" si="1"/>
        <v/>
      </c>
      <c r="M28" s="36" t="str">
        <f t="shared" si="2"/>
        <v/>
      </c>
      <c r="N28" s="36" t="str">
        <f t="shared" si="3"/>
        <v/>
      </c>
      <c r="O28" s="36" t="str">
        <f t="shared" si="4"/>
        <v/>
      </c>
      <c r="P28" s="36" t="str">
        <f t="shared" si="5"/>
        <v/>
      </c>
      <c r="Q28" s="36" t="str">
        <f t="shared" si="6"/>
        <v/>
      </c>
      <c r="R28" s="36" t="str">
        <f t="shared" si="7"/>
        <v/>
      </c>
      <c r="S28" s="36">
        <f>申込１!V27</f>
        <v>0</v>
      </c>
      <c r="T28" s="36">
        <f>申込１!V28</f>
        <v>0</v>
      </c>
      <c r="U28" s="36" t="str">
        <f t="shared" si="8"/>
        <v/>
      </c>
      <c r="V28" s="36">
        <v>72</v>
      </c>
    </row>
    <row r="29" spans="1:22" x14ac:dyDescent="0.15">
      <c r="A29" s="45">
        <v>11</v>
      </c>
      <c r="B29" s="36" t="str">
        <f>IF(S29&lt;&gt;0,申込１!$F$4,"")</f>
        <v/>
      </c>
      <c r="C29" s="36" t="str">
        <f>申込１!Y29</f>
        <v/>
      </c>
      <c r="D29" s="36" t="str">
        <f>IFERROR(IF(申込１!U29&lt;&gt;0,申込１!U29,""),"")</f>
        <v/>
      </c>
      <c r="F29" s="36" t="str">
        <f>申込１!X29&amp;" "&amp;申込１!Y29</f>
        <v xml:space="preserve"> </v>
      </c>
      <c r="G29" s="36" t="str">
        <f>申込１!X30&amp;" "&amp;申込１!Y30</f>
        <v xml:space="preserve"> </v>
      </c>
      <c r="H29" s="36">
        <f>申込１!W29</f>
        <v>0</v>
      </c>
      <c r="I29" s="36" t="str">
        <f>申込１!Y30</f>
        <v/>
      </c>
      <c r="K29" s="36" t="str">
        <f t="shared" si="0"/>
        <v/>
      </c>
      <c r="L29" s="36" t="str">
        <f t="shared" si="1"/>
        <v/>
      </c>
      <c r="M29" s="36" t="str">
        <f t="shared" si="2"/>
        <v/>
      </c>
      <c r="N29" s="36" t="str">
        <f t="shared" si="3"/>
        <v/>
      </c>
      <c r="O29" s="36" t="str">
        <f t="shared" si="4"/>
        <v/>
      </c>
      <c r="P29" s="36" t="str">
        <f t="shared" si="5"/>
        <v/>
      </c>
      <c r="Q29" s="36" t="str">
        <f t="shared" si="6"/>
        <v/>
      </c>
      <c r="R29" s="36" t="str">
        <f t="shared" si="7"/>
        <v/>
      </c>
      <c r="S29" s="36">
        <f>申込１!V29</f>
        <v>0</v>
      </c>
      <c r="T29" s="36">
        <f>申込１!V30</f>
        <v>0</v>
      </c>
      <c r="U29" s="36" t="str">
        <f t="shared" si="8"/>
        <v/>
      </c>
      <c r="V29" s="36">
        <v>73</v>
      </c>
    </row>
    <row r="30" spans="1:22" x14ac:dyDescent="0.15">
      <c r="A30" s="45">
        <v>12</v>
      </c>
      <c r="B30" s="36" t="str">
        <f>IF(S30&lt;&gt;0,申込１!$F$4,"")</f>
        <v/>
      </c>
      <c r="C30" s="36" t="str">
        <f>申込１!Y31</f>
        <v/>
      </c>
      <c r="D30" s="36" t="str">
        <f>IFERROR(IF(申込１!U31&lt;&gt;0,申込１!U31,""),"")</f>
        <v/>
      </c>
      <c r="F30" s="36" t="str">
        <f>申込１!X31&amp;" "&amp;申込１!Y31</f>
        <v xml:space="preserve"> </v>
      </c>
      <c r="G30" s="36" t="str">
        <f>申込１!X32&amp;" "&amp;申込１!Y32</f>
        <v xml:space="preserve"> </v>
      </c>
      <c r="H30" s="36">
        <f>申込１!W31</f>
        <v>0</v>
      </c>
      <c r="I30" s="36" t="str">
        <f>申込１!Y32</f>
        <v/>
      </c>
      <c r="K30" s="36" t="str">
        <f t="shared" si="0"/>
        <v/>
      </c>
      <c r="L30" s="36" t="str">
        <f t="shared" si="1"/>
        <v/>
      </c>
      <c r="M30" s="36" t="str">
        <f t="shared" si="2"/>
        <v/>
      </c>
      <c r="N30" s="36" t="str">
        <f t="shared" si="3"/>
        <v/>
      </c>
      <c r="O30" s="36" t="str">
        <f t="shared" si="4"/>
        <v/>
      </c>
      <c r="P30" s="36" t="str">
        <f t="shared" si="5"/>
        <v/>
      </c>
      <c r="Q30" s="36" t="str">
        <f t="shared" si="6"/>
        <v/>
      </c>
      <c r="R30" s="36" t="str">
        <f t="shared" si="7"/>
        <v/>
      </c>
      <c r="S30" s="36">
        <f>申込１!V31</f>
        <v>0</v>
      </c>
      <c r="T30" s="36">
        <f>申込１!V32</f>
        <v>0</v>
      </c>
      <c r="U30" s="36" t="str">
        <f t="shared" si="8"/>
        <v/>
      </c>
      <c r="V30" s="36">
        <v>74</v>
      </c>
    </row>
    <row r="31" spans="1:22" x14ac:dyDescent="0.15">
      <c r="A31" s="45">
        <v>13</v>
      </c>
      <c r="B31" s="36" t="str">
        <f>IF(S31&lt;&gt;0,申込１!$F$4,"")</f>
        <v/>
      </c>
      <c r="C31" s="36" t="str">
        <f>申込１!Y33</f>
        <v/>
      </c>
      <c r="D31" s="36" t="str">
        <f>IFERROR(IF(申込１!U33&lt;&gt;0,申込１!U33,""),"")</f>
        <v/>
      </c>
      <c r="F31" s="36" t="str">
        <f>申込１!X33&amp;" "&amp;申込１!Y33</f>
        <v xml:space="preserve"> </v>
      </c>
      <c r="G31" s="36" t="str">
        <f>申込１!X34&amp;" "&amp;申込１!Y34</f>
        <v xml:space="preserve"> </v>
      </c>
      <c r="H31" s="36">
        <f>申込１!W33</f>
        <v>0</v>
      </c>
      <c r="I31" s="36" t="str">
        <f>申込１!Y34</f>
        <v/>
      </c>
      <c r="K31" s="36" t="str">
        <f t="shared" si="0"/>
        <v/>
      </c>
      <c r="L31" s="36" t="str">
        <f t="shared" si="1"/>
        <v/>
      </c>
      <c r="M31" s="36" t="str">
        <f t="shared" si="2"/>
        <v/>
      </c>
      <c r="N31" s="36" t="str">
        <f t="shared" si="3"/>
        <v/>
      </c>
      <c r="O31" s="36" t="str">
        <f t="shared" si="4"/>
        <v/>
      </c>
      <c r="P31" s="36" t="str">
        <f t="shared" si="5"/>
        <v/>
      </c>
      <c r="Q31" s="36" t="str">
        <f t="shared" si="6"/>
        <v/>
      </c>
      <c r="R31" s="36" t="str">
        <f t="shared" si="7"/>
        <v/>
      </c>
      <c r="S31" s="36">
        <f>申込１!V33</f>
        <v>0</v>
      </c>
      <c r="T31" s="36">
        <f>申込１!V34</f>
        <v>0</v>
      </c>
      <c r="U31" s="36" t="str">
        <f t="shared" ref="U31:U49" si="9">IF(S31*T31=0,"","○")</f>
        <v/>
      </c>
      <c r="V31" s="36">
        <v>75</v>
      </c>
    </row>
    <row r="32" spans="1:22" x14ac:dyDescent="0.15">
      <c r="A32" s="45">
        <v>14</v>
      </c>
      <c r="B32" s="36" t="str">
        <f>IF(S32&lt;&gt;0,申込１!$F$4,"")</f>
        <v/>
      </c>
      <c r="C32" s="36" t="str">
        <f>申込１!Y35</f>
        <v/>
      </c>
      <c r="D32" s="36" t="str">
        <f>IFERROR(IF(申込１!U35&lt;&gt;0,申込１!U35,""),"")</f>
        <v/>
      </c>
      <c r="F32" s="36" t="str">
        <f>申込１!X35&amp;" "&amp;申込１!Y35</f>
        <v xml:space="preserve"> </v>
      </c>
      <c r="G32" s="36" t="str">
        <f>申込１!X36&amp;" "&amp;申込１!Y36</f>
        <v xml:space="preserve"> </v>
      </c>
      <c r="H32" s="36">
        <f>申込１!W35</f>
        <v>0</v>
      </c>
      <c r="I32" s="36" t="str">
        <f>申込１!Y36</f>
        <v/>
      </c>
      <c r="K32" s="36" t="str">
        <f t="shared" si="0"/>
        <v/>
      </c>
      <c r="L32" s="36" t="str">
        <f t="shared" si="1"/>
        <v/>
      </c>
      <c r="M32" s="36" t="str">
        <f t="shared" si="2"/>
        <v/>
      </c>
      <c r="N32" s="36" t="str">
        <f t="shared" si="3"/>
        <v/>
      </c>
      <c r="O32" s="36" t="str">
        <f t="shared" si="4"/>
        <v/>
      </c>
      <c r="P32" s="36" t="str">
        <f t="shared" si="5"/>
        <v/>
      </c>
      <c r="Q32" s="36" t="str">
        <f t="shared" si="6"/>
        <v/>
      </c>
      <c r="R32" s="36" t="str">
        <f t="shared" si="7"/>
        <v/>
      </c>
      <c r="S32" s="36">
        <f>申込１!V35</f>
        <v>0</v>
      </c>
      <c r="T32" s="36">
        <f>申込１!V36</f>
        <v>0</v>
      </c>
      <c r="U32" s="36" t="str">
        <f t="shared" si="9"/>
        <v/>
      </c>
      <c r="V32" s="36">
        <v>76</v>
      </c>
    </row>
    <row r="33" spans="1:22" x14ac:dyDescent="0.15">
      <c r="A33" s="45">
        <v>15</v>
      </c>
      <c r="B33" s="36" t="str">
        <f>IF(S33&lt;&gt;0,申込１!$F$4,"")</f>
        <v/>
      </c>
      <c r="C33" s="36" t="str">
        <f>申込１!Y37</f>
        <v/>
      </c>
      <c r="D33" s="36" t="str">
        <f>IFERROR(IF(申込１!U37&lt;&gt;0,申込１!U37,""),"")</f>
        <v/>
      </c>
      <c r="F33" s="36" t="str">
        <f>申込１!X37&amp;" "&amp;申込１!Y37</f>
        <v xml:space="preserve"> </v>
      </c>
      <c r="G33" s="36" t="str">
        <f>申込１!X38&amp;" "&amp;申込１!Y38</f>
        <v xml:space="preserve"> </v>
      </c>
      <c r="H33" s="36">
        <f>申込１!W37</f>
        <v>0</v>
      </c>
      <c r="I33" s="36" t="str">
        <f>申込１!Y38</f>
        <v/>
      </c>
      <c r="K33" s="36" t="str">
        <f t="shared" si="0"/>
        <v/>
      </c>
      <c r="L33" s="36" t="str">
        <f t="shared" si="1"/>
        <v/>
      </c>
      <c r="M33" s="36" t="str">
        <f t="shared" si="2"/>
        <v/>
      </c>
      <c r="N33" s="36" t="str">
        <f t="shared" si="3"/>
        <v/>
      </c>
      <c r="O33" s="36" t="str">
        <f t="shared" si="4"/>
        <v/>
      </c>
      <c r="P33" s="36" t="str">
        <f t="shared" si="5"/>
        <v/>
      </c>
      <c r="Q33" s="36" t="str">
        <f t="shared" si="6"/>
        <v/>
      </c>
      <c r="R33" s="36" t="str">
        <f t="shared" si="7"/>
        <v/>
      </c>
      <c r="S33" s="36">
        <f>申込１!V37</f>
        <v>0</v>
      </c>
      <c r="T33" s="36">
        <f>申込１!V38</f>
        <v>0</v>
      </c>
      <c r="U33" s="36" t="str">
        <f t="shared" si="9"/>
        <v/>
      </c>
      <c r="V33" s="36">
        <v>77</v>
      </c>
    </row>
    <row r="34" spans="1:22" x14ac:dyDescent="0.15">
      <c r="A34" s="45">
        <v>16</v>
      </c>
      <c r="B34" s="36" t="str">
        <f>IF(S34&lt;&gt;0,申込１!$F$4,"")</f>
        <v/>
      </c>
      <c r="C34" s="36" t="str">
        <f>申込１!Y39</f>
        <v/>
      </c>
      <c r="D34" s="36" t="str">
        <f>IFERROR(IF(申込１!U39&lt;&gt;0,申込１!U39,""),"")</f>
        <v/>
      </c>
      <c r="F34" s="36" t="str">
        <f>申込１!X39&amp;" "&amp;申込１!Y39</f>
        <v xml:space="preserve"> </v>
      </c>
      <c r="G34" s="36" t="str">
        <f>申込１!X40&amp;" "&amp;申込１!Y40</f>
        <v xml:space="preserve"> </v>
      </c>
      <c r="H34" s="36">
        <f>申込１!W39</f>
        <v>0</v>
      </c>
      <c r="I34" s="36" t="str">
        <f>申込１!Y40</f>
        <v/>
      </c>
      <c r="K34" s="36" t="str">
        <f t="shared" si="0"/>
        <v/>
      </c>
      <c r="L34" s="36" t="str">
        <f t="shared" si="1"/>
        <v/>
      </c>
      <c r="M34" s="36" t="str">
        <f t="shared" si="2"/>
        <v/>
      </c>
      <c r="N34" s="36" t="str">
        <f t="shared" si="3"/>
        <v/>
      </c>
      <c r="O34" s="36" t="str">
        <f t="shared" si="4"/>
        <v/>
      </c>
      <c r="P34" s="36" t="str">
        <f t="shared" si="5"/>
        <v/>
      </c>
      <c r="Q34" s="36" t="str">
        <f t="shared" si="6"/>
        <v/>
      </c>
      <c r="R34" s="36" t="str">
        <f t="shared" si="7"/>
        <v/>
      </c>
      <c r="S34" s="36">
        <f>申込１!V39</f>
        <v>0</v>
      </c>
      <c r="T34" s="36">
        <f>申込１!V40</f>
        <v>0</v>
      </c>
      <c r="U34" s="36" t="str">
        <f t="shared" si="9"/>
        <v/>
      </c>
      <c r="V34" s="36">
        <v>78</v>
      </c>
    </row>
    <row r="35" spans="1:22" x14ac:dyDescent="0.15">
      <c r="A35" s="45">
        <v>17</v>
      </c>
      <c r="B35" s="36" t="str">
        <f>IF(S35&lt;&gt;0,申込１!$F$4,"")</f>
        <v/>
      </c>
      <c r="C35" s="36" t="str">
        <f>申込１!Y41</f>
        <v/>
      </c>
      <c r="D35" s="36" t="str">
        <f>IFERROR(IF(申込１!U41&lt;&gt;0,申込１!U41,""),"")</f>
        <v/>
      </c>
      <c r="F35" s="36" t="str">
        <f>申込１!X41&amp;" "&amp;申込１!Y41</f>
        <v xml:space="preserve"> </v>
      </c>
      <c r="G35" s="36" t="str">
        <f>申込１!X42&amp;" "&amp;申込１!Y42</f>
        <v xml:space="preserve"> </v>
      </c>
      <c r="H35" s="36">
        <f>申込１!W41</f>
        <v>0</v>
      </c>
      <c r="I35" s="36" t="str">
        <f>申込１!Y42</f>
        <v/>
      </c>
      <c r="K35" s="36" t="str">
        <f t="shared" si="0"/>
        <v/>
      </c>
      <c r="L35" s="36" t="str">
        <f t="shared" si="1"/>
        <v/>
      </c>
      <c r="M35" s="36" t="str">
        <f t="shared" si="2"/>
        <v/>
      </c>
      <c r="N35" s="36" t="str">
        <f t="shared" si="3"/>
        <v/>
      </c>
      <c r="O35" s="36" t="str">
        <f t="shared" si="4"/>
        <v/>
      </c>
      <c r="P35" s="36" t="str">
        <f t="shared" si="5"/>
        <v/>
      </c>
      <c r="Q35" s="36" t="str">
        <f t="shared" si="6"/>
        <v/>
      </c>
      <c r="R35" s="36" t="str">
        <f t="shared" si="7"/>
        <v/>
      </c>
      <c r="S35" s="36">
        <f>申込１!V41</f>
        <v>0</v>
      </c>
      <c r="T35" s="36">
        <f>申込１!V42</f>
        <v>0</v>
      </c>
      <c r="U35" s="36" t="str">
        <f t="shared" si="9"/>
        <v/>
      </c>
      <c r="V35" s="36">
        <v>79</v>
      </c>
    </row>
    <row r="36" spans="1:22" x14ac:dyDescent="0.15">
      <c r="A36" s="45">
        <v>18</v>
      </c>
      <c r="B36" s="36" t="str">
        <f>IF(S36&lt;&gt;0,申込１!$F$4,"")</f>
        <v/>
      </c>
      <c r="C36" s="36" t="str">
        <f>申込１!Y43</f>
        <v/>
      </c>
      <c r="D36" s="36" t="str">
        <f>IFERROR(IF(申込１!U43&lt;&gt;0,申込１!U43,""),"")</f>
        <v/>
      </c>
      <c r="F36" s="36" t="str">
        <f>申込１!X43&amp;" "&amp;申込１!Y43</f>
        <v xml:space="preserve"> </v>
      </c>
      <c r="G36" s="36" t="str">
        <f>申込１!X44&amp;" "&amp;申込１!Y44</f>
        <v xml:space="preserve"> </v>
      </c>
      <c r="H36" s="36">
        <f>申込１!W43</f>
        <v>0</v>
      </c>
      <c r="I36" s="36" t="str">
        <f>申込１!Y44</f>
        <v/>
      </c>
      <c r="K36" s="36" t="str">
        <f t="shared" si="0"/>
        <v/>
      </c>
      <c r="L36" s="36" t="str">
        <f t="shared" si="1"/>
        <v/>
      </c>
      <c r="M36" s="36" t="str">
        <f t="shared" si="2"/>
        <v/>
      </c>
      <c r="N36" s="36" t="str">
        <f t="shared" si="3"/>
        <v/>
      </c>
      <c r="O36" s="36" t="str">
        <f t="shared" si="4"/>
        <v/>
      </c>
      <c r="P36" s="36" t="str">
        <f t="shared" si="5"/>
        <v/>
      </c>
      <c r="Q36" s="36" t="str">
        <f t="shared" si="6"/>
        <v/>
      </c>
      <c r="R36" s="36" t="str">
        <f t="shared" si="7"/>
        <v/>
      </c>
      <c r="S36" s="36">
        <f>申込１!V43</f>
        <v>0</v>
      </c>
      <c r="T36" s="36">
        <f>申込１!V44</f>
        <v>0</v>
      </c>
      <c r="U36" s="36" t="str">
        <f t="shared" si="9"/>
        <v/>
      </c>
      <c r="V36" s="36">
        <v>80</v>
      </c>
    </row>
    <row r="37" spans="1:22" ht="15" customHeight="1" x14ac:dyDescent="0.15">
      <c r="A37" s="45">
        <v>19</v>
      </c>
      <c r="B37" s="36" t="str">
        <f>IF(S37&lt;&gt;0,申込１!$F$4,"")</f>
        <v/>
      </c>
      <c r="C37" s="36" t="str">
        <f>申込１!Y45</f>
        <v/>
      </c>
      <c r="D37" s="36" t="str">
        <f>IFERROR(IF(申込１!U45&lt;&gt;0,申込１!U45,""),"")</f>
        <v/>
      </c>
      <c r="F37" s="36" t="str">
        <f>申込１!X45&amp;" "&amp;申込１!Y45</f>
        <v xml:space="preserve"> </v>
      </c>
      <c r="G37" s="36" t="str">
        <f>申込１!X46&amp;" "&amp;申込１!Y46</f>
        <v xml:space="preserve"> </v>
      </c>
      <c r="H37" s="36">
        <f>申込１!W45</f>
        <v>0</v>
      </c>
      <c r="I37" s="36" t="str">
        <f>申込１!Y46</f>
        <v/>
      </c>
      <c r="K37" s="36" t="str">
        <f t="shared" si="0"/>
        <v/>
      </c>
      <c r="L37" s="36" t="str">
        <f t="shared" si="1"/>
        <v/>
      </c>
      <c r="M37" s="36" t="str">
        <f t="shared" si="2"/>
        <v/>
      </c>
      <c r="N37" s="36" t="str">
        <f t="shared" si="3"/>
        <v/>
      </c>
      <c r="O37" s="36" t="str">
        <f t="shared" si="4"/>
        <v/>
      </c>
      <c r="P37" s="36" t="str">
        <f t="shared" si="5"/>
        <v/>
      </c>
      <c r="Q37" s="36" t="str">
        <f t="shared" si="6"/>
        <v/>
      </c>
      <c r="R37" s="36" t="str">
        <f t="shared" si="7"/>
        <v/>
      </c>
      <c r="S37" s="36">
        <f>申込１!V45</f>
        <v>0</v>
      </c>
      <c r="T37" s="36">
        <f>申込１!V46</f>
        <v>0</v>
      </c>
      <c r="U37" s="36" t="str">
        <f t="shared" si="9"/>
        <v/>
      </c>
      <c r="V37" s="36">
        <v>81</v>
      </c>
    </row>
    <row r="38" spans="1:22" x14ac:dyDescent="0.15">
      <c r="A38" s="45">
        <v>20</v>
      </c>
      <c r="B38" s="36" t="str">
        <f>IF(S38&lt;&gt;0,申込１!$F$4,"")</f>
        <v/>
      </c>
      <c r="C38" s="36" t="str">
        <f>申込１!Y47</f>
        <v/>
      </c>
      <c r="D38" s="36" t="str">
        <f>IFERROR(IF(申込１!U47&lt;&gt;0,申込１!U47,""),"")</f>
        <v/>
      </c>
      <c r="F38" s="36" t="str">
        <f>申込１!X47&amp;" "&amp;申込１!Y47</f>
        <v xml:space="preserve"> </v>
      </c>
      <c r="G38" s="36" t="str">
        <f>申込１!X48&amp;" "&amp;申込１!Y48</f>
        <v xml:space="preserve"> </v>
      </c>
      <c r="H38" s="36">
        <f>申込１!W47</f>
        <v>0</v>
      </c>
      <c r="I38" s="36" t="str">
        <f>申込１!Y48</f>
        <v/>
      </c>
      <c r="K38" s="36" t="str">
        <f t="shared" si="0"/>
        <v/>
      </c>
      <c r="L38" s="36" t="str">
        <f t="shared" si="1"/>
        <v/>
      </c>
      <c r="M38" s="36" t="str">
        <f t="shared" si="2"/>
        <v/>
      </c>
      <c r="N38" s="36" t="str">
        <f t="shared" si="3"/>
        <v/>
      </c>
      <c r="O38" s="36" t="str">
        <f t="shared" si="4"/>
        <v/>
      </c>
      <c r="P38" s="36" t="str">
        <f t="shared" si="5"/>
        <v/>
      </c>
      <c r="Q38" s="36" t="str">
        <f t="shared" si="6"/>
        <v/>
      </c>
      <c r="R38" s="36" t="str">
        <f t="shared" si="7"/>
        <v/>
      </c>
      <c r="S38" s="36">
        <f>申込１!V47</f>
        <v>0</v>
      </c>
      <c r="T38" s="36">
        <f>申込１!V48</f>
        <v>0</v>
      </c>
      <c r="U38" s="36" t="str">
        <f t="shared" si="9"/>
        <v/>
      </c>
      <c r="V38" s="36">
        <v>82</v>
      </c>
    </row>
    <row r="39" spans="1:22" x14ac:dyDescent="0.15">
      <c r="A39" s="45">
        <v>1</v>
      </c>
      <c r="B39" s="36" t="str">
        <f>IF(S39&lt;&gt;0,申込１!$F$4,"")</f>
        <v/>
      </c>
      <c r="C39" s="36" t="str">
        <f>申込１!AF9</f>
        <v/>
      </c>
      <c r="D39" s="36" t="str">
        <f>IFERROR(IF(申込１!AB9&lt;&gt;0,申込１!AB9,""),"")</f>
        <v/>
      </c>
      <c r="F39" s="36" t="str">
        <f>申込１!AE9&amp;" "&amp;申込１!AF9</f>
        <v xml:space="preserve"> </v>
      </c>
      <c r="G39" s="36" t="str">
        <f>申込１!AE10&amp;" "&amp;申込１!AF10</f>
        <v xml:space="preserve"> </v>
      </c>
      <c r="H39" s="36">
        <f>申込１!AD9</f>
        <v>0</v>
      </c>
      <c r="I39" s="36" t="str">
        <f>申込１!AF10</f>
        <v/>
      </c>
      <c r="K39" s="36" t="str">
        <f t="shared" si="0"/>
        <v/>
      </c>
      <c r="L39" s="36" t="str">
        <f t="shared" si="1"/>
        <v/>
      </c>
      <c r="M39" s="36" t="str">
        <f t="shared" si="2"/>
        <v/>
      </c>
      <c r="N39" s="36" t="str">
        <f t="shared" si="3"/>
        <v/>
      </c>
      <c r="O39" s="36" t="str">
        <f t="shared" si="4"/>
        <v/>
      </c>
      <c r="P39" s="36" t="str">
        <f t="shared" si="5"/>
        <v/>
      </c>
      <c r="Q39" s="36" t="str">
        <f t="shared" si="6"/>
        <v/>
      </c>
      <c r="R39" s="36" t="str">
        <f t="shared" si="7"/>
        <v/>
      </c>
      <c r="S39" s="36">
        <f>申込１!AC9</f>
        <v>0</v>
      </c>
      <c r="T39" s="36">
        <f>申込１!AC10</f>
        <v>0</v>
      </c>
      <c r="U39" s="36" t="str">
        <f t="shared" si="9"/>
        <v/>
      </c>
      <c r="V39" s="36">
        <v>83</v>
      </c>
    </row>
    <row r="40" spans="1:22" x14ac:dyDescent="0.15">
      <c r="A40" s="45">
        <v>2</v>
      </c>
      <c r="B40" s="36" t="str">
        <f>IF(S40&lt;&gt;0,申込１!$F$4,"")</f>
        <v/>
      </c>
      <c r="C40" s="36" t="str">
        <f>申込１!AF11</f>
        <v/>
      </c>
      <c r="D40" s="36" t="str">
        <f>IFERROR(IF(申込１!AB11&lt;&gt;0,申込１!AB11,""),"")</f>
        <v/>
      </c>
      <c r="F40" s="36" t="str">
        <f>申込１!AE11&amp;" "&amp;申込１!AF11</f>
        <v xml:space="preserve"> </v>
      </c>
      <c r="G40" s="36" t="str">
        <f>申込１!AE12&amp;" "&amp;申込１!AF12</f>
        <v xml:space="preserve"> </v>
      </c>
      <c r="H40" s="36">
        <f>申込１!AD11</f>
        <v>0</v>
      </c>
      <c r="I40" s="36" t="str">
        <f>申込１!AF12</f>
        <v/>
      </c>
      <c r="K40" s="36" t="str">
        <f t="shared" si="0"/>
        <v/>
      </c>
      <c r="L40" s="36" t="str">
        <f t="shared" si="1"/>
        <v/>
      </c>
      <c r="M40" s="36" t="str">
        <f t="shared" si="2"/>
        <v/>
      </c>
      <c r="N40" s="36" t="str">
        <f t="shared" si="3"/>
        <v/>
      </c>
      <c r="O40" s="36" t="str">
        <f t="shared" si="4"/>
        <v/>
      </c>
      <c r="P40" s="36" t="str">
        <f t="shared" si="5"/>
        <v/>
      </c>
      <c r="Q40" s="36" t="str">
        <f t="shared" si="6"/>
        <v/>
      </c>
      <c r="R40" s="36" t="str">
        <f t="shared" si="7"/>
        <v/>
      </c>
      <c r="S40" s="36">
        <f>申込１!AC11</f>
        <v>0</v>
      </c>
      <c r="T40" s="36">
        <f>申込１!AC12</f>
        <v>0</v>
      </c>
      <c r="U40" s="36" t="str">
        <f t="shared" si="9"/>
        <v/>
      </c>
      <c r="V40" s="36">
        <v>84</v>
      </c>
    </row>
    <row r="41" spans="1:22" x14ac:dyDescent="0.15">
      <c r="A41" s="45">
        <v>3</v>
      </c>
      <c r="B41" s="36" t="str">
        <f>IF(S41&lt;&gt;0,申込１!$F$4,"")</f>
        <v/>
      </c>
      <c r="C41" s="36" t="str">
        <f>申込１!AF13</f>
        <v/>
      </c>
      <c r="D41" s="36" t="str">
        <f>IFERROR(IF(申込１!AB13&lt;&gt;0,申込１!AB13,""),"")</f>
        <v/>
      </c>
      <c r="F41" s="36" t="str">
        <f>申込１!AE13&amp;" "&amp;申込１!AF13</f>
        <v xml:space="preserve"> </v>
      </c>
      <c r="G41" s="36" t="str">
        <f>申込１!AE14&amp;" "&amp;申込１!AF14</f>
        <v xml:space="preserve"> </v>
      </c>
      <c r="H41" s="36">
        <f>申込１!AD13</f>
        <v>0</v>
      </c>
      <c r="I41" s="36" t="str">
        <f>申込１!AF14</f>
        <v/>
      </c>
      <c r="K41" s="36" t="str">
        <f t="shared" si="0"/>
        <v/>
      </c>
      <c r="L41" s="36" t="str">
        <f t="shared" si="1"/>
        <v/>
      </c>
      <c r="M41" s="36" t="str">
        <f t="shared" si="2"/>
        <v/>
      </c>
      <c r="N41" s="36" t="str">
        <f t="shared" si="3"/>
        <v/>
      </c>
      <c r="O41" s="36" t="str">
        <f t="shared" si="4"/>
        <v/>
      </c>
      <c r="P41" s="36" t="str">
        <f t="shared" si="5"/>
        <v/>
      </c>
      <c r="Q41" s="36" t="str">
        <f t="shared" si="6"/>
        <v/>
      </c>
      <c r="R41" s="36" t="str">
        <f t="shared" si="7"/>
        <v/>
      </c>
      <c r="S41" s="36">
        <f>申込１!AC13</f>
        <v>0</v>
      </c>
      <c r="T41" s="36">
        <f>申込１!AC14</f>
        <v>0</v>
      </c>
      <c r="U41" s="36" t="str">
        <f t="shared" si="9"/>
        <v/>
      </c>
      <c r="V41" s="36">
        <v>85</v>
      </c>
    </row>
    <row r="42" spans="1:22" x14ac:dyDescent="0.15">
      <c r="A42" s="45">
        <v>5</v>
      </c>
      <c r="B42" s="36" t="str">
        <f>IF(S42&lt;&gt;0,申込１!$F$4,"")</f>
        <v/>
      </c>
      <c r="C42" s="36" t="str">
        <f>申込１!AF17</f>
        <v/>
      </c>
      <c r="D42" s="36" t="str">
        <f>IFERROR(IF(申込１!AB17&lt;&gt;0,申込１!AB17,""),"")</f>
        <v/>
      </c>
      <c r="F42" s="36" t="str">
        <f>申込１!AE17&amp;" "&amp;申込１!AF17</f>
        <v xml:space="preserve"> </v>
      </c>
      <c r="G42" s="36" t="str">
        <f>申込１!AE18&amp;" "&amp;申込１!AF18</f>
        <v xml:space="preserve"> </v>
      </c>
      <c r="H42" s="36">
        <f>申込１!AD17</f>
        <v>0</v>
      </c>
      <c r="I42" s="36" t="str">
        <f>申込１!AF18</f>
        <v/>
      </c>
      <c r="K42" s="36" t="str">
        <f t="shared" si="0"/>
        <v/>
      </c>
      <c r="L42" s="36" t="str">
        <f t="shared" si="1"/>
        <v/>
      </c>
      <c r="M42" s="36" t="str">
        <f t="shared" si="2"/>
        <v/>
      </c>
      <c r="N42" s="36" t="str">
        <f t="shared" si="3"/>
        <v/>
      </c>
      <c r="O42" s="36" t="str">
        <f t="shared" si="4"/>
        <v/>
      </c>
      <c r="P42" s="36" t="str">
        <f t="shared" si="5"/>
        <v/>
      </c>
      <c r="Q42" s="36" t="str">
        <f t="shared" si="6"/>
        <v/>
      </c>
      <c r="R42" s="36" t="str">
        <f t="shared" si="7"/>
        <v/>
      </c>
      <c r="S42" s="36">
        <f>申込１!AC17</f>
        <v>0</v>
      </c>
      <c r="T42" s="36">
        <f>申込１!AC18</f>
        <v>0</v>
      </c>
      <c r="U42" s="36" t="str">
        <f t="shared" si="9"/>
        <v/>
      </c>
      <c r="V42" s="36">
        <v>87</v>
      </c>
    </row>
    <row r="43" spans="1:22" x14ac:dyDescent="0.15">
      <c r="A43" s="45">
        <v>6</v>
      </c>
      <c r="B43" s="36" t="str">
        <f>IF(S43&lt;&gt;0,申込１!$F$4,"")</f>
        <v/>
      </c>
      <c r="C43" s="36" t="str">
        <f>申込１!AF19</f>
        <v/>
      </c>
      <c r="D43" s="36" t="str">
        <f>IFERROR(IF(申込１!AB19&lt;&gt;0,申込１!AB19,""),"")</f>
        <v/>
      </c>
      <c r="F43" s="36" t="str">
        <f>申込１!AE19&amp;" "&amp;申込１!AF19</f>
        <v xml:space="preserve"> </v>
      </c>
      <c r="G43" s="36" t="str">
        <f>申込１!AE20&amp;" "&amp;申込１!AF20</f>
        <v xml:space="preserve"> </v>
      </c>
      <c r="H43" s="36">
        <f>申込１!AD19</f>
        <v>0</v>
      </c>
      <c r="I43" s="36" t="str">
        <f>申込１!AF20</f>
        <v/>
      </c>
      <c r="K43" s="36" t="str">
        <f t="shared" si="0"/>
        <v/>
      </c>
      <c r="L43" s="36" t="str">
        <f t="shared" si="1"/>
        <v/>
      </c>
      <c r="M43" s="36" t="str">
        <f t="shared" si="2"/>
        <v/>
      </c>
      <c r="N43" s="36" t="str">
        <f t="shared" si="3"/>
        <v/>
      </c>
      <c r="O43" s="36" t="str">
        <f t="shared" si="4"/>
        <v/>
      </c>
      <c r="P43" s="36" t="str">
        <f t="shared" si="5"/>
        <v/>
      </c>
      <c r="Q43" s="36" t="str">
        <f t="shared" si="6"/>
        <v/>
      </c>
      <c r="R43" s="36" t="str">
        <f t="shared" si="7"/>
        <v/>
      </c>
      <c r="S43" s="36">
        <f>申込１!AC19</f>
        <v>0</v>
      </c>
      <c r="T43" s="36">
        <f>申込１!AC20</f>
        <v>0</v>
      </c>
      <c r="U43" s="36" t="str">
        <f t="shared" si="9"/>
        <v/>
      </c>
      <c r="V43" s="36">
        <v>88</v>
      </c>
    </row>
    <row r="44" spans="1:22" x14ac:dyDescent="0.15">
      <c r="A44" s="45">
        <v>7</v>
      </c>
      <c r="B44" s="36" t="str">
        <f>IF(S44&lt;&gt;0,申込１!$F$4,"")</f>
        <v/>
      </c>
      <c r="C44" s="36" t="str">
        <f>申込１!AF21</f>
        <v/>
      </c>
      <c r="D44" s="36" t="str">
        <f>IFERROR(IF(申込１!AB21&lt;&gt;0,申込１!AB21,""),"")</f>
        <v/>
      </c>
      <c r="F44" s="36" t="str">
        <f>申込１!AE21&amp;" "&amp;申込１!AF21</f>
        <v xml:space="preserve"> </v>
      </c>
      <c r="G44" s="36" t="str">
        <f>申込１!AE22&amp;" "&amp;申込１!AF22</f>
        <v xml:space="preserve"> </v>
      </c>
      <c r="H44" s="36">
        <f>申込１!AD21</f>
        <v>0</v>
      </c>
      <c r="I44" s="36" t="str">
        <f>申込１!AF22</f>
        <v/>
      </c>
      <c r="K44" s="36" t="str">
        <f t="shared" si="0"/>
        <v/>
      </c>
      <c r="L44" s="36" t="str">
        <f t="shared" si="1"/>
        <v/>
      </c>
      <c r="M44" s="36" t="str">
        <f t="shared" si="2"/>
        <v/>
      </c>
      <c r="N44" s="36" t="str">
        <f t="shared" si="3"/>
        <v/>
      </c>
      <c r="O44" s="36" t="str">
        <f t="shared" si="4"/>
        <v/>
      </c>
      <c r="P44" s="36" t="str">
        <f t="shared" si="5"/>
        <v/>
      </c>
      <c r="Q44" s="36" t="str">
        <f t="shared" si="6"/>
        <v/>
      </c>
      <c r="R44" s="36" t="str">
        <f t="shared" si="7"/>
        <v/>
      </c>
      <c r="S44" s="36">
        <f>申込１!AC21</f>
        <v>0</v>
      </c>
      <c r="T44" s="36">
        <f>申込１!AC22</f>
        <v>0</v>
      </c>
      <c r="U44" s="36" t="str">
        <f t="shared" si="9"/>
        <v/>
      </c>
      <c r="V44" s="36">
        <v>89</v>
      </c>
    </row>
    <row r="45" spans="1:22" x14ac:dyDescent="0.15">
      <c r="A45" s="45">
        <v>8</v>
      </c>
      <c r="B45" s="36" t="str">
        <f>IF(S45&lt;&gt;0,申込１!$F$4,"")</f>
        <v/>
      </c>
      <c r="C45" s="36" t="str">
        <f>申込１!AF23</f>
        <v/>
      </c>
      <c r="D45" s="36" t="str">
        <f>IFERROR(IF(申込１!AB23&lt;&gt;0,申込１!AB23,""),"")</f>
        <v/>
      </c>
      <c r="F45" s="36" t="str">
        <f>申込１!AE23&amp;" "&amp;申込１!AF23</f>
        <v xml:space="preserve"> </v>
      </c>
      <c r="G45" s="36" t="str">
        <f>申込１!AE24&amp;" "&amp;申込１!AF24</f>
        <v xml:space="preserve"> </v>
      </c>
      <c r="H45" s="36">
        <f>申込１!AD23</f>
        <v>0</v>
      </c>
      <c r="I45" s="36" t="str">
        <f>申込１!AF24</f>
        <v/>
      </c>
      <c r="K45" s="36" t="str">
        <f t="shared" si="0"/>
        <v/>
      </c>
      <c r="L45" s="36" t="str">
        <f t="shared" si="1"/>
        <v/>
      </c>
      <c r="M45" s="36" t="str">
        <f t="shared" si="2"/>
        <v/>
      </c>
      <c r="N45" s="36" t="str">
        <f t="shared" si="3"/>
        <v/>
      </c>
      <c r="O45" s="36" t="str">
        <f t="shared" si="4"/>
        <v/>
      </c>
      <c r="P45" s="36" t="str">
        <f t="shared" si="5"/>
        <v/>
      </c>
      <c r="Q45" s="36" t="str">
        <f t="shared" si="6"/>
        <v/>
      </c>
      <c r="R45" s="36" t="str">
        <f t="shared" si="7"/>
        <v/>
      </c>
      <c r="S45" s="36">
        <f>申込１!AC23</f>
        <v>0</v>
      </c>
      <c r="T45" s="36">
        <f>申込１!AC24</f>
        <v>0</v>
      </c>
      <c r="U45" s="36" t="str">
        <f t="shared" si="9"/>
        <v/>
      </c>
      <c r="V45" s="36">
        <v>90</v>
      </c>
    </row>
    <row r="46" spans="1:22" x14ac:dyDescent="0.15">
      <c r="A46" s="45">
        <v>10</v>
      </c>
      <c r="B46" s="36" t="str">
        <f>IF(S46&lt;&gt;0,申込１!$F$4,"")</f>
        <v/>
      </c>
      <c r="C46" s="36" t="str">
        <f>申込１!AF27</f>
        <v/>
      </c>
      <c r="D46" s="36" t="str">
        <f>IFERROR(IF(申込１!AB27&lt;&gt;0,申込１!AB27,""),"")</f>
        <v/>
      </c>
      <c r="F46" s="36" t="str">
        <f>申込１!AE27&amp;" "&amp;申込１!AF27</f>
        <v xml:space="preserve"> </v>
      </c>
      <c r="G46" s="36" t="str">
        <f>申込１!AE28&amp;" "&amp;申込１!AF28</f>
        <v xml:space="preserve"> </v>
      </c>
      <c r="H46" s="36">
        <f>申込１!AD27</f>
        <v>0</v>
      </c>
      <c r="I46" s="36" t="str">
        <f>申込１!AF28</f>
        <v/>
      </c>
      <c r="K46" s="36" t="str">
        <f t="shared" si="0"/>
        <v/>
      </c>
      <c r="L46" s="36" t="str">
        <f t="shared" si="1"/>
        <v/>
      </c>
      <c r="M46" s="36" t="str">
        <f t="shared" si="2"/>
        <v/>
      </c>
      <c r="N46" s="36" t="str">
        <f t="shared" si="3"/>
        <v/>
      </c>
      <c r="O46" s="36" t="str">
        <f t="shared" si="4"/>
        <v/>
      </c>
      <c r="P46" s="36" t="str">
        <f t="shared" si="5"/>
        <v/>
      </c>
      <c r="Q46" s="36" t="str">
        <f t="shared" si="6"/>
        <v/>
      </c>
      <c r="R46" s="36" t="str">
        <f t="shared" si="7"/>
        <v/>
      </c>
      <c r="S46" s="36">
        <f>申込１!AC27</f>
        <v>0</v>
      </c>
      <c r="T46" s="36">
        <f>申込１!AC28</f>
        <v>0</v>
      </c>
      <c r="U46" s="36" t="str">
        <f t="shared" si="9"/>
        <v/>
      </c>
      <c r="V46" s="36">
        <v>92</v>
      </c>
    </row>
    <row r="47" spans="1:22" x14ac:dyDescent="0.15">
      <c r="A47" s="45">
        <v>11</v>
      </c>
      <c r="B47" s="36" t="str">
        <f>IF(S47&lt;&gt;0,申込１!$F$4,"")</f>
        <v/>
      </c>
      <c r="C47" s="36" t="str">
        <f>申込１!AF29</f>
        <v/>
      </c>
      <c r="D47" s="36" t="str">
        <f>IFERROR(IF(申込１!AB29&lt;&gt;0,申込１!AB29,""),"")</f>
        <v/>
      </c>
      <c r="F47" s="36" t="str">
        <f>申込１!AE29&amp;" "&amp;申込１!AF29</f>
        <v xml:space="preserve"> </v>
      </c>
      <c r="G47" s="36" t="str">
        <f>申込１!AE30&amp;" "&amp;申込１!AF30</f>
        <v xml:space="preserve"> </v>
      </c>
      <c r="H47" s="36">
        <f>申込１!AD29</f>
        <v>0</v>
      </c>
      <c r="I47" s="36" t="str">
        <f>申込１!AF30</f>
        <v/>
      </c>
      <c r="K47" s="36" t="str">
        <f t="shared" si="0"/>
        <v/>
      </c>
      <c r="L47" s="36" t="str">
        <f t="shared" si="1"/>
        <v/>
      </c>
      <c r="M47" s="36" t="str">
        <f t="shared" si="2"/>
        <v/>
      </c>
      <c r="N47" s="36" t="str">
        <f t="shared" si="3"/>
        <v/>
      </c>
      <c r="O47" s="36" t="str">
        <f t="shared" si="4"/>
        <v/>
      </c>
      <c r="P47" s="36" t="str">
        <f t="shared" si="5"/>
        <v/>
      </c>
      <c r="Q47" s="36" t="str">
        <f t="shared" si="6"/>
        <v/>
      </c>
      <c r="R47" s="36" t="str">
        <f t="shared" si="7"/>
        <v/>
      </c>
      <c r="S47" s="36">
        <f>申込１!AC29</f>
        <v>0</v>
      </c>
      <c r="T47" s="36">
        <f>申込１!AC30</f>
        <v>0</v>
      </c>
      <c r="U47" s="36" t="str">
        <f t="shared" si="9"/>
        <v/>
      </c>
      <c r="V47" s="36">
        <v>93</v>
      </c>
    </row>
    <row r="48" spans="1:22" x14ac:dyDescent="0.15">
      <c r="A48" s="45">
        <v>12</v>
      </c>
      <c r="B48" s="36" t="str">
        <f>IF(S48&lt;&gt;0,申込１!$F$4,"")</f>
        <v/>
      </c>
      <c r="C48" s="36" t="str">
        <f>申込１!AF31</f>
        <v/>
      </c>
      <c r="D48" s="36" t="str">
        <f>IFERROR(IF(申込１!AB31&lt;&gt;0,申込１!AB31,""),"")</f>
        <v/>
      </c>
      <c r="F48" s="36" t="str">
        <f>申込１!AE31&amp;" "&amp;申込１!AF31</f>
        <v xml:space="preserve"> </v>
      </c>
      <c r="G48" s="36" t="str">
        <f>申込１!AE32&amp;" "&amp;申込１!AF32</f>
        <v xml:space="preserve"> </v>
      </c>
      <c r="H48" s="36">
        <f>申込１!AD31</f>
        <v>0</v>
      </c>
      <c r="I48" s="36" t="str">
        <f>申込１!AF32</f>
        <v/>
      </c>
      <c r="K48" s="36" t="str">
        <f t="shared" si="0"/>
        <v/>
      </c>
      <c r="L48" s="36" t="str">
        <f t="shared" si="1"/>
        <v/>
      </c>
      <c r="M48" s="36" t="str">
        <f t="shared" si="2"/>
        <v/>
      </c>
      <c r="N48" s="36" t="str">
        <f t="shared" si="3"/>
        <v/>
      </c>
      <c r="O48" s="36" t="str">
        <f t="shared" si="4"/>
        <v/>
      </c>
      <c r="P48" s="36" t="str">
        <f t="shared" si="5"/>
        <v/>
      </c>
      <c r="Q48" s="36" t="str">
        <f t="shared" si="6"/>
        <v/>
      </c>
      <c r="R48" s="36" t="str">
        <f t="shared" si="7"/>
        <v/>
      </c>
      <c r="S48" s="36">
        <f>申込１!AC31</f>
        <v>0</v>
      </c>
      <c r="T48" s="36">
        <f>申込１!AC32</f>
        <v>0</v>
      </c>
      <c r="U48" s="36" t="str">
        <f t="shared" si="9"/>
        <v/>
      </c>
      <c r="V48" s="36">
        <v>94</v>
      </c>
    </row>
    <row r="49" spans="1:22" x14ac:dyDescent="0.15">
      <c r="A49" s="45">
        <v>13</v>
      </c>
      <c r="B49" s="36" t="str">
        <f>IF(S49&lt;&gt;0,申込１!$F$4,"")</f>
        <v/>
      </c>
      <c r="C49" s="36" t="str">
        <f>申込１!AF33</f>
        <v/>
      </c>
      <c r="D49" s="36" t="str">
        <f>IFERROR(IF(申込１!AB33&lt;&gt;0,申込１!AB33,""),"")</f>
        <v/>
      </c>
      <c r="F49" s="36" t="str">
        <f>申込１!AE33&amp;" "&amp;申込１!AF33</f>
        <v xml:space="preserve"> </v>
      </c>
      <c r="G49" s="36" t="str">
        <f>申込１!AE34&amp;" "&amp;申込１!AF34</f>
        <v xml:space="preserve"> </v>
      </c>
      <c r="H49" s="36">
        <f>申込１!AD33</f>
        <v>0</v>
      </c>
      <c r="I49" s="36" t="str">
        <f>申込１!AF34</f>
        <v/>
      </c>
      <c r="K49" s="36" t="str">
        <f t="shared" si="0"/>
        <v/>
      </c>
      <c r="L49" s="36" t="str">
        <f t="shared" si="1"/>
        <v/>
      </c>
      <c r="M49" s="36" t="str">
        <f t="shared" si="2"/>
        <v/>
      </c>
      <c r="N49" s="36" t="str">
        <f t="shared" si="3"/>
        <v/>
      </c>
      <c r="O49" s="36" t="str">
        <f t="shared" si="4"/>
        <v/>
      </c>
      <c r="P49" s="36" t="str">
        <f t="shared" si="5"/>
        <v/>
      </c>
      <c r="Q49" s="36" t="str">
        <f t="shared" si="6"/>
        <v/>
      </c>
      <c r="R49" s="36" t="str">
        <f t="shared" si="7"/>
        <v/>
      </c>
      <c r="S49" s="36">
        <f>申込１!AC33</f>
        <v>0</v>
      </c>
      <c r="T49" s="36">
        <f>申込１!AC34</f>
        <v>0</v>
      </c>
      <c r="U49" s="36" t="str">
        <f t="shared" si="9"/>
        <v/>
      </c>
      <c r="V49" s="36">
        <v>95</v>
      </c>
    </row>
    <row r="51" spans="1:22" x14ac:dyDescent="0.15">
      <c r="A51" s="45">
        <v>1</v>
      </c>
      <c r="B51" s="37">
        <v>2</v>
      </c>
      <c r="C51" s="37">
        <v>3</v>
      </c>
      <c r="D51" s="37">
        <v>4</v>
      </c>
      <c r="E51" s="37">
        <v>5</v>
      </c>
      <c r="F51" s="37">
        <v>6</v>
      </c>
      <c r="G51" s="37">
        <v>7</v>
      </c>
      <c r="H51" s="37">
        <v>8</v>
      </c>
      <c r="I51" s="37">
        <v>9</v>
      </c>
      <c r="J51" s="37">
        <v>10</v>
      </c>
      <c r="K51" s="37">
        <v>11</v>
      </c>
      <c r="V51" s="36">
        <v>103</v>
      </c>
    </row>
    <row r="52" spans="1:22" x14ac:dyDescent="0.15">
      <c r="A52" s="44" t="s">
        <v>39</v>
      </c>
      <c r="B52" s="38" t="s">
        <v>8</v>
      </c>
      <c r="C52" s="38" t="s">
        <v>6</v>
      </c>
      <c r="D52" s="38" t="s">
        <v>7</v>
      </c>
      <c r="E52" s="38" t="s">
        <v>9</v>
      </c>
      <c r="F52" s="38" t="s">
        <v>10</v>
      </c>
      <c r="G52" s="38" t="s">
        <v>0</v>
      </c>
      <c r="H52" s="38" t="s">
        <v>116</v>
      </c>
      <c r="I52" s="37" t="s">
        <v>35</v>
      </c>
      <c r="J52" s="37" t="s">
        <v>36</v>
      </c>
      <c r="K52" s="38" t="s">
        <v>22</v>
      </c>
      <c r="V52" s="36">
        <v>104</v>
      </c>
    </row>
    <row r="53" spans="1:22" x14ac:dyDescent="0.15">
      <c r="A53" s="45">
        <v>1</v>
      </c>
      <c r="B53" s="36" t="str">
        <f>申込１!C9</f>
        <v/>
      </c>
      <c r="C53" s="36" t="str">
        <f>IF(申込１!D9="","",申込１!D9)</f>
        <v/>
      </c>
      <c r="D53" s="36" t="str">
        <f>IF(申込１!E9="","",申込１!E9)</f>
        <v/>
      </c>
      <c r="E53" s="36" t="str">
        <f>IF(申込１!F9="","",申込１!F9)</f>
        <v/>
      </c>
      <c r="F53" s="36" t="str">
        <f>IF(申込１!G9="","",申込１!G9)</f>
        <v/>
      </c>
      <c r="G53" s="36" t="str">
        <f>IF(申込１!H9="","",申込１!H9)</f>
        <v/>
      </c>
      <c r="H53" s="151" t="str">
        <f>IF(申込１!I9="","",申込１!I9)</f>
        <v/>
      </c>
      <c r="I53" s="36" t="str">
        <f t="shared" ref="I53:I92" si="10">C53&amp;" "&amp;D53</f>
        <v xml:space="preserve"> </v>
      </c>
      <c r="J53" s="36" t="str">
        <f>E53&amp;" "&amp;F53</f>
        <v xml:space="preserve"> </v>
      </c>
      <c r="K53" s="36" t="str">
        <f>IF(H53="","",DATEDIF(H53,申込１!$K$5,"Y"))</f>
        <v/>
      </c>
      <c r="V53" s="36">
        <v>105</v>
      </c>
    </row>
    <row r="54" spans="1:22" x14ac:dyDescent="0.15">
      <c r="A54" s="45">
        <v>2</v>
      </c>
      <c r="B54" s="36" t="str">
        <f>申込１!C10</f>
        <v/>
      </c>
      <c r="C54" s="36" t="str">
        <f>IF(申込１!D10="","",申込１!D10)</f>
        <v/>
      </c>
      <c r="D54" s="36" t="str">
        <f>IF(申込１!E10="","",申込１!E10)</f>
        <v/>
      </c>
      <c r="E54" s="36" t="str">
        <f>IF(申込１!F10="","",申込１!F10)</f>
        <v/>
      </c>
      <c r="F54" s="36" t="str">
        <f>IF(申込１!G10="","",申込１!G10)</f>
        <v/>
      </c>
      <c r="G54" s="36" t="str">
        <f>IF(申込１!H10="","",申込１!H10)</f>
        <v/>
      </c>
      <c r="H54" s="151" t="str">
        <f>IF(申込１!I10="","",申込１!I10)</f>
        <v/>
      </c>
      <c r="I54" s="36" t="str">
        <f t="shared" si="10"/>
        <v xml:space="preserve"> </v>
      </c>
      <c r="J54" s="36" t="str">
        <f t="shared" ref="J54:J92" si="11">E54&amp;" "&amp;F54</f>
        <v xml:space="preserve"> </v>
      </c>
      <c r="K54" s="36" t="str">
        <f>IF(H54="","",DATEDIF(H54,申込１!$K$5,"Y"))</f>
        <v/>
      </c>
      <c r="V54" s="36">
        <v>106</v>
      </c>
    </row>
    <row r="55" spans="1:22" x14ac:dyDescent="0.15">
      <c r="A55" s="45">
        <v>3</v>
      </c>
      <c r="B55" s="36" t="str">
        <f>申込１!C11</f>
        <v/>
      </c>
      <c r="C55" s="36" t="str">
        <f>IF(申込１!D11="","",申込１!D11)</f>
        <v/>
      </c>
      <c r="D55" s="36" t="str">
        <f>IF(申込１!E11="","",申込１!E11)</f>
        <v/>
      </c>
      <c r="E55" s="36" t="str">
        <f>IF(申込１!F11="","",申込１!F11)</f>
        <v/>
      </c>
      <c r="F55" s="36" t="str">
        <f>IF(申込１!G11="","",申込１!G11)</f>
        <v/>
      </c>
      <c r="G55" s="36" t="str">
        <f>IF(申込１!H11="","",申込１!H11)</f>
        <v/>
      </c>
      <c r="H55" s="151" t="str">
        <f>IF(申込１!I11="","",申込１!I11)</f>
        <v/>
      </c>
      <c r="I55" s="36" t="str">
        <f t="shared" si="10"/>
        <v xml:space="preserve"> </v>
      </c>
      <c r="J55" s="36" t="str">
        <f t="shared" si="11"/>
        <v xml:space="preserve"> </v>
      </c>
      <c r="K55" s="36" t="str">
        <f>IF(H55="","",DATEDIF(H55,申込１!$K$5,"Y"))</f>
        <v/>
      </c>
      <c r="V55" s="36">
        <v>107</v>
      </c>
    </row>
    <row r="56" spans="1:22" x14ac:dyDescent="0.15">
      <c r="A56" s="45">
        <v>4</v>
      </c>
      <c r="B56" s="36" t="str">
        <f>申込１!C12</f>
        <v/>
      </c>
      <c r="C56" s="36" t="str">
        <f>IF(申込１!D12="","",申込１!D12)</f>
        <v/>
      </c>
      <c r="D56" s="36" t="str">
        <f>IF(申込１!E12="","",申込１!E12)</f>
        <v/>
      </c>
      <c r="E56" s="36" t="str">
        <f>IF(申込１!F12="","",申込１!F12)</f>
        <v/>
      </c>
      <c r="F56" s="36" t="str">
        <f>IF(申込１!G12="","",申込１!G12)</f>
        <v/>
      </c>
      <c r="G56" s="36" t="str">
        <f>IF(申込１!H12="","",申込１!H12)</f>
        <v/>
      </c>
      <c r="H56" s="151" t="str">
        <f>IF(申込１!I12="","",申込１!I12)</f>
        <v/>
      </c>
      <c r="I56" s="36" t="str">
        <f t="shared" si="10"/>
        <v xml:space="preserve"> </v>
      </c>
      <c r="J56" s="36" t="str">
        <f t="shared" si="11"/>
        <v xml:space="preserve"> </v>
      </c>
      <c r="K56" s="36" t="str">
        <f>IF(H56="","",DATEDIF(H56,申込１!$K$5,"Y"))</f>
        <v/>
      </c>
      <c r="V56" s="36">
        <v>108</v>
      </c>
    </row>
    <row r="57" spans="1:22" x14ac:dyDescent="0.15">
      <c r="A57" s="45">
        <v>5</v>
      </c>
      <c r="B57" s="36" t="str">
        <f>申込１!C13</f>
        <v/>
      </c>
      <c r="C57" s="36" t="str">
        <f>IF(申込１!D13="","",申込１!D13)</f>
        <v/>
      </c>
      <c r="D57" s="36" t="str">
        <f>IF(申込１!E13="","",申込１!E13)</f>
        <v/>
      </c>
      <c r="E57" s="36" t="str">
        <f>IF(申込１!F13="","",申込１!F13)</f>
        <v/>
      </c>
      <c r="F57" s="36" t="str">
        <f>IF(申込１!G13="","",申込１!G13)</f>
        <v/>
      </c>
      <c r="G57" s="36" t="str">
        <f>IF(申込１!H13="","",申込１!H13)</f>
        <v/>
      </c>
      <c r="H57" s="151" t="str">
        <f>IF(申込１!I13="","",申込１!I13)</f>
        <v/>
      </c>
      <c r="I57" s="36" t="str">
        <f t="shared" si="10"/>
        <v xml:space="preserve"> </v>
      </c>
      <c r="J57" s="36" t="str">
        <f t="shared" si="11"/>
        <v xml:space="preserve"> </v>
      </c>
      <c r="K57" s="36" t="str">
        <f>IF(H57="","",DATEDIF(H57,申込１!$K$5,"Y"))</f>
        <v/>
      </c>
      <c r="V57" s="36">
        <v>109</v>
      </c>
    </row>
    <row r="58" spans="1:22" x14ac:dyDescent="0.15">
      <c r="A58" s="45">
        <v>6</v>
      </c>
      <c r="B58" s="36" t="str">
        <f>申込１!C14</f>
        <v/>
      </c>
      <c r="C58" s="36" t="str">
        <f>IF(申込１!D14="","",申込１!D14)</f>
        <v/>
      </c>
      <c r="D58" s="36" t="str">
        <f>IF(申込１!E14="","",申込１!E14)</f>
        <v/>
      </c>
      <c r="E58" s="36" t="str">
        <f>IF(申込１!F14="","",申込１!F14)</f>
        <v/>
      </c>
      <c r="F58" s="36" t="str">
        <f>IF(申込１!G14="","",申込１!G14)</f>
        <v/>
      </c>
      <c r="G58" s="36" t="str">
        <f>IF(申込１!H14="","",申込１!H14)</f>
        <v/>
      </c>
      <c r="H58" s="151" t="str">
        <f>IF(申込１!I14="","",申込１!I14)</f>
        <v/>
      </c>
      <c r="I58" s="36" t="str">
        <f t="shared" si="10"/>
        <v xml:space="preserve"> </v>
      </c>
      <c r="J58" s="36" t="str">
        <f t="shared" si="11"/>
        <v xml:space="preserve"> </v>
      </c>
      <c r="K58" s="36" t="str">
        <f>IF(H58="","",DATEDIF(H58,申込１!$K$5,"Y"))</f>
        <v/>
      </c>
      <c r="V58" s="36">
        <v>110</v>
      </c>
    </row>
    <row r="59" spans="1:22" x14ac:dyDescent="0.15">
      <c r="A59" s="45">
        <v>7</v>
      </c>
      <c r="B59" s="36" t="str">
        <f>申込１!C15</f>
        <v/>
      </c>
      <c r="C59" s="36" t="str">
        <f>IF(申込１!D15="","",申込１!D15)</f>
        <v/>
      </c>
      <c r="D59" s="36" t="str">
        <f>IF(申込１!E15="","",申込１!E15)</f>
        <v/>
      </c>
      <c r="E59" s="36" t="str">
        <f>IF(申込１!F15="","",申込１!F15)</f>
        <v/>
      </c>
      <c r="F59" s="36" t="str">
        <f>IF(申込１!G15="","",申込１!G15)</f>
        <v/>
      </c>
      <c r="G59" s="36" t="str">
        <f>IF(申込１!H15="","",申込１!H15)</f>
        <v/>
      </c>
      <c r="H59" s="151" t="str">
        <f>IF(申込１!I15="","",申込１!I15)</f>
        <v/>
      </c>
      <c r="I59" s="36" t="str">
        <f t="shared" si="10"/>
        <v xml:space="preserve"> </v>
      </c>
      <c r="J59" s="36" t="str">
        <f t="shared" si="11"/>
        <v xml:space="preserve"> </v>
      </c>
      <c r="K59" s="36" t="str">
        <f>IF(H59="","",DATEDIF(H59,申込１!$K$5,"Y"))</f>
        <v/>
      </c>
      <c r="V59" s="36">
        <v>111</v>
      </c>
    </row>
    <row r="60" spans="1:22" x14ac:dyDescent="0.15">
      <c r="A60" s="45">
        <v>8</v>
      </c>
      <c r="B60" s="36" t="str">
        <f>申込１!C16</f>
        <v/>
      </c>
      <c r="C60" s="36" t="str">
        <f>IF(申込１!D16="","",申込１!D16)</f>
        <v/>
      </c>
      <c r="D60" s="36" t="str">
        <f>IF(申込１!E16="","",申込１!E16)</f>
        <v/>
      </c>
      <c r="E60" s="36" t="str">
        <f>IF(申込１!F16="","",申込１!F16)</f>
        <v/>
      </c>
      <c r="F60" s="36" t="str">
        <f>IF(申込１!G16="","",申込１!G16)</f>
        <v/>
      </c>
      <c r="G60" s="36" t="str">
        <f>IF(申込１!H16="","",申込１!H16)</f>
        <v/>
      </c>
      <c r="H60" s="151" t="str">
        <f>IF(申込１!I16="","",申込１!I16)</f>
        <v/>
      </c>
      <c r="I60" s="36" t="str">
        <f t="shared" si="10"/>
        <v xml:space="preserve"> </v>
      </c>
      <c r="J60" s="36" t="str">
        <f t="shared" si="11"/>
        <v xml:space="preserve"> </v>
      </c>
      <c r="K60" s="36" t="str">
        <f>IF(H60="","",DATEDIF(H60,申込１!$K$5,"Y"))</f>
        <v/>
      </c>
      <c r="V60" s="36">
        <v>112</v>
      </c>
    </row>
    <row r="61" spans="1:22" x14ac:dyDescent="0.15">
      <c r="A61" s="45">
        <v>9</v>
      </c>
      <c r="B61" s="36" t="str">
        <f>申込１!C17</f>
        <v/>
      </c>
      <c r="C61" s="36" t="str">
        <f>IF(申込１!D17="","",申込１!D17)</f>
        <v/>
      </c>
      <c r="D61" s="36" t="str">
        <f>IF(申込１!E17="","",申込１!E17)</f>
        <v/>
      </c>
      <c r="E61" s="36" t="str">
        <f>IF(申込１!F17="","",申込１!F17)</f>
        <v/>
      </c>
      <c r="F61" s="36" t="str">
        <f>IF(申込１!G17="","",申込１!G17)</f>
        <v/>
      </c>
      <c r="G61" s="36" t="str">
        <f>IF(申込１!H17="","",申込１!H17)</f>
        <v/>
      </c>
      <c r="H61" s="151" t="str">
        <f>IF(申込１!I17="","",申込１!I17)</f>
        <v/>
      </c>
      <c r="I61" s="36" t="str">
        <f t="shared" si="10"/>
        <v xml:space="preserve"> </v>
      </c>
      <c r="J61" s="36" t="str">
        <f t="shared" si="11"/>
        <v xml:space="preserve"> </v>
      </c>
      <c r="K61" s="36" t="str">
        <f>IF(H61="","",DATEDIF(H61,申込１!$K$5,"Y"))</f>
        <v/>
      </c>
      <c r="V61" s="36">
        <v>113</v>
      </c>
    </row>
    <row r="62" spans="1:22" x14ac:dyDescent="0.15">
      <c r="A62" s="45">
        <v>10</v>
      </c>
      <c r="B62" s="36" t="str">
        <f>申込１!C18</f>
        <v/>
      </c>
      <c r="C62" s="36" t="str">
        <f>IF(申込１!D18="","",申込１!D18)</f>
        <v/>
      </c>
      <c r="D62" s="36" t="str">
        <f>IF(申込１!E18="","",申込１!E18)</f>
        <v/>
      </c>
      <c r="E62" s="36" t="str">
        <f>IF(申込１!F18="","",申込１!F18)</f>
        <v/>
      </c>
      <c r="F62" s="36" t="str">
        <f>IF(申込１!G18="","",申込１!G18)</f>
        <v/>
      </c>
      <c r="G62" s="36" t="str">
        <f>IF(申込１!H18="","",申込１!H18)</f>
        <v/>
      </c>
      <c r="H62" s="151" t="str">
        <f>IF(申込１!I18="","",申込１!I18)</f>
        <v/>
      </c>
      <c r="I62" s="36" t="str">
        <f t="shared" si="10"/>
        <v xml:space="preserve"> </v>
      </c>
      <c r="J62" s="36" t="str">
        <f t="shared" si="11"/>
        <v xml:space="preserve"> </v>
      </c>
      <c r="K62" s="36" t="str">
        <f>IF(H62="","",DATEDIF(H62,申込１!$K$5,"Y"))</f>
        <v/>
      </c>
      <c r="V62" s="36">
        <v>114</v>
      </c>
    </row>
    <row r="63" spans="1:22" x14ac:dyDescent="0.15">
      <c r="A63" s="45">
        <v>11</v>
      </c>
      <c r="B63" s="36" t="str">
        <f>申込１!C19</f>
        <v/>
      </c>
      <c r="C63" s="36" t="str">
        <f>IF(申込１!D19="","",申込１!D19)</f>
        <v/>
      </c>
      <c r="D63" s="36" t="str">
        <f>IF(申込１!E19="","",申込１!E19)</f>
        <v/>
      </c>
      <c r="E63" s="36" t="str">
        <f>IF(申込１!F19="","",申込１!F19)</f>
        <v/>
      </c>
      <c r="F63" s="36" t="str">
        <f>IF(申込１!G19="","",申込１!G19)</f>
        <v/>
      </c>
      <c r="G63" s="36" t="str">
        <f>IF(申込１!H19="","",申込１!H19)</f>
        <v/>
      </c>
      <c r="H63" s="151" t="str">
        <f>IF(申込１!I19="","",申込１!I19)</f>
        <v/>
      </c>
      <c r="I63" s="36" t="str">
        <f t="shared" si="10"/>
        <v xml:space="preserve"> </v>
      </c>
      <c r="J63" s="36" t="str">
        <f t="shared" si="11"/>
        <v xml:space="preserve"> </v>
      </c>
      <c r="K63" s="36" t="str">
        <f>IF(H63="","",DATEDIF(H63,申込１!$K$5,"Y"))</f>
        <v/>
      </c>
      <c r="V63" s="36">
        <v>115</v>
      </c>
    </row>
    <row r="64" spans="1:22" x14ac:dyDescent="0.15">
      <c r="A64" s="45">
        <v>12</v>
      </c>
      <c r="B64" s="36" t="str">
        <f>申込１!C20</f>
        <v/>
      </c>
      <c r="C64" s="36" t="str">
        <f>IF(申込１!D20="","",申込１!D20)</f>
        <v/>
      </c>
      <c r="D64" s="36" t="str">
        <f>IF(申込１!E20="","",申込１!E20)</f>
        <v/>
      </c>
      <c r="E64" s="36" t="str">
        <f>IF(申込１!F20="","",申込１!F20)</f>
        <v/>
      </c>
      <c r="F64" s="36" t="str">
        <f>IF(申込１!G20="","",申込１!G20)</f>
        <v/>
      </c>
      <c r="G64" s="36" t="str">
        <f>IF(申込１!H20="","",申込１!H20)</f>
        <v/>
      </c>
      <c r="H64" s="151" t="str">
        <f>IF(申込１!I20="","",申込１!I20)</f>
        <v/>
      </c>
      <c r="I64" s="36" t="str">
        <f t="shared" si="10"/>
        <v xml:space="preserve"> </v>
      </c>
      <c r="J64" s="36" t="str">
        <f t="shared" si="11"/>
        <v xml:space="preserve"> </v>
      </c>
      <c r="K64" s="36" t="str">
        <f>IF(H64="","",DATEDIF(H64,申込１!$K$5,"Y"))</f>
        <v/>
      </c>
      <c r="V64" s="36">
        <v>116</v>
      </c>
    </row>
    <row r="65" spans="1:22" x14ac:dyDescent="0.15">
      <c r="A65" s="45">
        <v>13</v>
      </c>
      <c r="B65" s="36" t="str">
        <f>申込１!C21</f>
        <v/>
      </c>
      <c r="C65" s="36" t="str">
        <f>IF(申込１!D21="","",申込１!D21)</f>
        <v/>
      </c>
      <c r="D65" s="36" t="str">
        <f>IF(申込１!E21="","",申込１!E21)</f>
        <v/>
      </c>
      <c r="E65" s="36" t="str">
        <f>IF(申込１!F21="","",申込１!F21)</f>
        <v/>
      </c>
      <c r="F65" s="36" t="str">
        <f>IF(申込１!G21="","",申込１!G21)</f>
        <v/>
      </c>
      <c r="G65" s="36" t="str">
        <f>IF(申込１!H21="","",申込１!H21)</f>
        <v/>
      </c>
      <c r="H65" s="151" t="str">
        <f>IF(申込１!I21="","",申込１!I21)</f>
        <v/>
      </c>
      <c r="I65" s="36" t="str">
        <f t="shared" si="10"/>
        <v xml:space="preserve"> </v>
      </c>
      <c r="J65" s="36" t="str">
        <f t="shared" si="11"/>
        <v xml:space="preserve"> </v>
      </c>
      <c r="K65" s="36" t="str">
        <f>IF(H65="","",DATEDIF(H65,申込１!$K$5,"Y"))</f>
        <v/>
      </c>
      <c r="V65" s="36">
        <v>117</v>
      </c>
    </row>
    <row r="66" spans="1:22" x14ac:dyDescent="0.15">
      <c r="A66" s="45">
        <v>14</v>
      </c>
      <c r="B66" s="36" t="str">
        <f>申込１!C22</f>
        <v/>
      </c>
      <c r="C66" s="36" t="str">
        <f>IF(申込１!D22="","",申込１!D22)</f>
        <v/>
      </c>
      <c r="D66" s="36" t="str">
        <f>IF(申込１!E22="","",申込１!E22)</f>
        <v/>
      </c>
      <c r="E66" s="36" t="str">
        <f>IF(申込１!F22="","",申込１!F22)</f>
        <v/>
      </c>
      <c r="F66" s="36" t="str">
        <f>IF(申込１!G22="","",申込１!G22)</f>
        <v/>
      </c>
      <c r="G66" s="36" t="str">
        <f>IF(申込１!H22="","",申込１!H22)</f>
        <v/>
      </c>
      <c r="H66" s="151" t="str">
        <f>IF(申込１!I22="","",申込１!I22)</f>
        <v/>
      </c>
      <c r="I66" s="36" t="str">
        <f t="shared" si="10"/>
        <v xml:space="preserve"> </v>
      </c>
      <c r="J66" s="36" t="str">
        <f t="shared" si="11"/>
        <v xml:space="preserve"> </v>
      </c>
      <c r="K66" s="36" t="str">
        <f>IF(H66="","",DATEDIF(H66,申込１!$K$5,"Y"))</f>
        <v/>
      </c>
      <c r="V66" s="36">
        <v>118</v>
      </c>
    </row>
    <row r="67" spans="1:22" x14ac:dyDescent="0.15">
      <c r="A67" s="45">
        <v>15</v>
      </c>
      <c r="B67" s="36" t="str">
        <f>申込１!C23</f>
        <v/>
      </c>
      <c r="C67" s="36" t="str">
        <f>IF(申込１!D23="","",申込１!D23)</f>
        <v/>
      </c>
      <c r="D67" s="36" t="str">
        <f>IF(申込１!E23="","",申込１!E23)</f>
        <v/>
      </c>
      <c r="E67" s="36" t="str">
        <f>IF(申込１!F23="","",申込１!F23)</f>
        <v/>
      </c>
      <c r="F67" s="36" t="str">
        <f>IF(申込１!G23="","",申込１!G23)</f>
        <v/>
      </c>
      <c r="G67" s="36" t="str">
        <f>IF(申込１!H23="","",申込１!H23)</f>
        <v/>
      </c>
      <c r="H67" s="151" t="str">
        <f>IF(申込１!I23="","",申込１!I23)</f>
        <v/>
      </c>
      <c r="I67" s="36" t="str">
        <f t="shared" si="10"/>
        <v xml:space="preserve"> </v>
      </c>
      <c r="J67" s="36" t="str">
        <f t="shared" si="11"/>
        <v xml:space="preserve"> </v>
      </c>
      <c r="K67" s="36" t="str">
        <f>IF(H67="","",DATEDIF(H67,申込１!$K$5,"Y"))</f>
        <v/>
      </c>
      <c r="V67" s="36">
        <v>119</v>
      </c>
    </row>
    <row r="68" spans="1:22" x14ac:dyDescent="0.15">
      <c r="A68" s="45">
        <v>16</v>
      </c>
      <c r="B68" s="36" t="str">
        <f>申込１!C24</f>
        <v/>
      </c>
      <c r="C68" s="36" t="str">
        <f>IF(申込１!D24="","",申込１!D24)</f>
        <v/>
      </c>
      <c r="D68" s="36" t="str">
        <f>IF(申込１!E24="","",申込１!E24)</f>
        <v/>
      </c>
      <c r="E68" s="36" t="str">
        <f>IF(申込１!F24="","",申込１!F24)</f>
        <v/>
      </c>
      <c r="F68" s="36" t="str">
        <f>IF(申込１!G24="","",申込１!G24)</f>
        <v/>
      </c>
      <c r="G68" s="36" t="str">
        <f>IF(申込１!H24="","",申込１!H24)</f>
        <v/>
      </c>
      <c r="H68" s="151" t="str">
        <f>IF(申込１!I24="","",申込１!I24)</f>
        <v/>
      </c>
      <c r="I68" s="36" t="str">
        <f t="shared" si="10"/>
        <v xml:space="preserve"> </v>
      </c>
      <c r="J68" s="36" t="str">
        <f t="shared" si="11"/>
        <v xml:space="preserve"> </v>
      </c>
      <c r="K68" s="36" t="str">
        <f>IF(H68="","",DATEDIF(H68,申込１!$K$5,"Y"))</f>
        <v/>
      </c>
      <c r="V68" s="36">
        <v>120</v>
      </c>
    </row>
    <row r="69" spans="1:22" x14ac:dyDescent="0.15">
      <c r="A69" s="45">
        <v>17</v>
      </c>
      <c r="B69" s="36" t="str">
        <f>申込１!C25</f>
        <v/>
      </c>
      <c r="C69" s="36" t="str">
        <f>IF(申込１!D25="","",申込１!D25)</f>
        <v/>
      </c>
      <c r="D69" s="36" t="str">
        <f>IF(申込１!E25="","",申込１!E25)</f>
        <v/>
      </c>
      <c r="E69" s="36" t="str">
        <f>IF(申込１!F25="","",申込１!F25)</f>
        <v/>
      </c>
      <c r="F69" s="36" t="str">
        <f>IF(申込１!G25="","",申込１!G25)</f>
        <v/>
      </c>
      <c r="G69" s="36" t="str">
        <f>IF(申込１!H25="","",申込１!H25)</f>
        <v/>
      </c>
      <c r="H69" s="151" t="str">
        <f>IF(申込１!I25="","",申込１!I25)</f>
        <v/>
      </c>
      <c r="I69" s="36" t="str">
        <f t="shared" si="10"/>
        <v xml:space="preserve"> </v>
      </c>
      <c r="J69" s="36" t="str">
        <f t="shared" si="11"/>
        <v xml:space="preserve"> </v>
      </c>
      <c r="K69" s="36" t="str">
        <f>IF(H69="","",DATEDIF(H69,申込１!$K$5,"Y"))</f>
        <v/>
      </c>
      <c r="V69" s="36">
        <v>121</v>
      </c>
    </row>
    <row r="70" spans="1:22" x14ac:dyDescent="0.15">
      <c r="A70" s="45">
        <v>18</v>
      </c>
      <c r="B70" s="36" t="str">
        <f>申込１!C26</f>
        <v/>
      </c>
      <c r="C70" s="36" t="str">
        <f>IF(申込１!D26="","",申込１!D26)</f>
        <v/>
      </c>
      <c r="D70" s="36" t="str">
        <f>IF(申込１!E26="","",申込１!E26)</f>
        <v/>
      </c>
      <c r="E70" s="36" t="str">
        <f>IF(申込１!F26="","",申込１!F26)</f>
        <v/>
      </c>
      <c r="F70" s="36" t="str">
        <f>IF(申込１!G26="","",申込１!G26)</f>
        <v/>
      </c>
      <c r="G70" s="36" t="str">
        <f>IF(申込１!H26="","",申込１!H26)</f>
        <v/>
      </c>
      <c r="H70" s="151" t="str">
        <f>IF(申込１!I26="","",申込１!I26)</f>
        <v/>
      </c>
      <c r="I70" s="36" t="str">
        <f t="shared" si="10"/>
        <v xml:space="preserve"> </v>
      </c>
      <c r="J70" s="36" t="str">
        <f t="shared" si="11"/>
        <v xml:space="preserve"> </v>
      </c>
      <c r="K70" s="36" t="str">
        <f>IF(H70="","",DATEDIF(H70,申込１!$K$5,"Y"))</f>
        <v/>
      </c>
      <c r="V70" s="36">
        <v>122</v>
      </c>
    </row>
    <row r="71" spans="1:22" x14ac:dyDescent="0.15">
      <c r="A71" s="45">
        <v>19</v>
      </c>
      <c r="B71" s="36" t="str">
        <f>申込１!C27</f>
        <v/>
      </c>
      <c r="C71" s="36" t="str">
        <f>IF(申込１!D27="","",申込１!D27)</f>
        <v/>
      </c>
      <c r="D71" s="36" t="str">
        <f>IF(申込１!E27="","",申込１!E27)</f>
        <v/>
      </c>
      <c r="E71" s="36" t="str">
        <f>IF(申込１!F27="","",申込１!F27)</f>
        <v/>
      </c>
      <c r="F71" s="36" t="str">
        <f>IF(申込１!G27="","",申込１!G27)</f>
        <v/>
      </c>
      <c r="G71" s="36" t="str">
        <f>IF(申込１!H27="","",申込１!H27)</f>
        <v/>
      </c>
      <c r="H71" s="151" t="str">
        <f>IF(申込１!I27="","",申込１!I27)</f>
        <v/>
      </c>
      <c r="I71" s="36" t="str">
        <f t="shared" si="10"/>
        <v xml:space="preserve"> </v>
      </c>
      <c r="J71" s="36" t="str">
        <f t="shared" si="11"/>
        <v xml:space="preserve"> </v>
      </c>
      <c r="K71" s="36" t="str">
        <f>IF(H71="","",DATEDIF(H71,申込１!$K$5,"Y"))</f>
        <v/>
      </c>
      <c r="V71" s="36">
        <v>123</v>
      </c>
    </row>
    <row r="72" spans="1:22" x14ac:dyDescent="0.15">
      <c r="A72" s="45">
        <v>20</v>
      </c>
      <c r="B72" s="36" t="str">
        <f>申込１!C28</f>
        <v/>
      </c>
      <c r="C72" s="36" t="str">
        <f>IF(申込１!D28="","",申込１!D28)</f>
        <v/>
      </c>
      <c r="D72" s="36" t="str">
        <f>IF(申込１!E28="","",申込１!E28)</f>
        <v/>
      </c>
      <c r="E72" s="36" t="str">
        <f>IF(申込１!F28="","",申込１!F28)</f>
        <v/>
      </c>
      <c r="F72" s="36" t="str">
        <f>IF(申込１!G28="","",申込１!G28)</f>
        <v/>
      </c>
      <c r="G72" s="36" t="str">
        <f>IF(申込１!H28="","",申込１!H28)</f>
        <v/>
      </c>
      <c r="H72" s="151" t="str">
        <f>IF(申込１!I28="","",申込１!I28)</f>
        <v/>
      </c>
      <c r="I72" s="36" t="str">
        <f t="shared" si="10"/>
        <v xml:space="preserve"> </v>
      </c>
      <c r="J72" s="36" t="str">
        <f t="shared" si="11"/>
        <v xml:space="preserve"> </v>
      </c>
      <c r="K72" s="36" t="str">
        <f>IF(H72="","",DATEDIF(H72,申込１!$K$5,"Y"))</f>
        <v/>
      </c>
      <c r="V72" s="36">
        <v>124</v>
      </c>
    </row>
    <row r="73" spans="1:22" x14ac:dyDescent="0.15">
      <c r="A73" s="45">
        <v>21</v>
      </c>
      <c r="B73" s="36" t="str">
        <f>申込１!C29</f>
        <v/>
      </c>
      <c r="C73" s="36" t="str">
        <f>IF(申込１!D29="","",申込１!D29)</f>
        <v/>
      </c>
      <c r="D73" s="36" t="str">
        <f>IF(申込１!E29="","",申込１!E29)</f>
        <v/>
      </c>
      <c r="E73" s="36" t="str">
        <f>IF(申込１!F29="","",申込１!F29)</f>
        <v/>
      </c>
      <c r="F73" s="36" t="str">
        <f>IF(申込１!G29="","",申込１!G29)</f>
        <v/>
      </c>
      <c r="G73" s="36" t="str">
        <f>IF(申込１!H29="","",申込１!H29)</f>
        <v/>
      </c>
      <c r="H73" s="151" t="str">
        <f>IF(申込１!I29="","",申込１!I29)</f>
        <v/>
      </c>
      <c r="I73" s="36" t="str">
        <f t="shared" si="10"/>
        <v xml:space="preserve"> </v>
      </c>
      <c r="J73" s="36" t="str">
        <f t="shared" si="11"/>
        <v xml:space="preserve"> </v>
      </c>
      <c r="K73" s="36" t="str">
        <f>IF(H73="","",DATEDIF(H73,申込１!$K$5,"Y"))</f>
        <v/>
      </c>
      <c r="V73" s="36">
        <v>125</v>
      </c>
    </row>
    <row r="74" spans="1:22" x14ac:dyDescent="0.15">
      <c r="A74" s="45">
        <v>22</v>
      </c>
      <c r="B74" s="36" t="str">
        <f>申込１!C30</f>
        <v/>
      </c>
      <c r="C74" s="36" t="str">
        <f>IF(申込１!D30="","",申込１!D30)</f>
        <v/>
      </c>
      <c r="D74" s="36" t="str">
        <f>IF(申込１!E30="","",申込１!E30)</f>
        <v/>
      </c>
      <c r="E74" s="36" t="str">
        <f>IF(申込１!F30="","",申込１!F30)</f>
        <v/>
      </c>
      <c r="F74" s="36" t="str">
        <f>IF(申込１!G30="","",申込１!G30)</f>
        <v/>
      </c>
      <c r="G74" s="36" t="str">
        <f>IF(申込１!H30="","",申込１!H30)</f>
        <v/>
      </c>
      <c r="H74" s="151" t="str">
        <f>IF(申込１!I30="","",申込１!I30)</f>
        <v/>
      </c>
      <c r="I74" s="36" t="str">
        <f t="shared" si="10"/>
        <v xml:space="preserve"> </v>
      </c>
      <c r="J74" s="36" t="str">
        <f t="shared" si="11"/>
        <v xml:space="preserve"> </v>
      </c>
      <c r="K74" s="36" t="str">
        <f>IF(H74="","",DATEDIF(H74,申込１!$K$5,"Y"))</f>
        <v/>
      </c>
      <c r="V74" s="36">
        <v>126</v>
      </c>
    </row>
    <row r="75" spans="1:22" x14ac:dyDescent="0.15">
      <c r="A75" s="45">
        <v>23</v>
      </c>
      <c r="B75" s="36" t="str">
        <f>申込１!C31</f>
        <v/>
      </c>
      <c r="C75" s="36" t="str">
        <f>IF(申込１!D31="","",申込１!D31)</f>
        <v/>
      </c>
      <c r="D75" s="36" t="str">
        <f>IF(申込１!E31="","",申込１!E31)</f>
        <v/>
      </c>
      <c r="E75" s="36" t="str">
        <f>IF(申込１!F31="","",申込１!F31)</f>
        <v/>
      </c>
      <c r="F75" s="36" t="str">
        <f>IF(申込１!G31="","",申込１!G31)</f>
        <v/>
      </c>
      <c r="G75" s="36" t="str">
        <f>IF(申込１!H31="","",申込１!H31)</f>
        <v/>
      </c>
      <c r="H75" s="151" t="str">
        <f>IF(申込１!I31="","",申込１!I31)</f>
        <v/>
      </c>
      <c r="I75" s="36" t="str">
        <f t="shared" si="10"/>
        <v xml:space="preserve"> </v>
      </c>
      <c r="J75" s="36" t="str">
        <f t="shared" si="11"/>
        <v xml:space="preserve"> </v>
      </c>
      <c r="K75" s="36" t="str">
        <f>IF(H75="","",DATEDIF(H75,申込１!$K$5,"Y"))</f>
        <v/>
      </c>
      <c r="V75" s="36">
        <v>127</v>
      </c>
    </row>
    <row r="76" spans="1:22" x14ac:dyDescent="0.15">
      <c r="A76" s="45">
        <v>24</v>
      </c>
      <c r="B76" s="36" t="str">
        <f>申込１!C32</f>
        <v/>
      </c>
      <c r="C76" s="36" t="str">
        <f>IF(申込１!D32="","",申込１!D32)</f>
        <v/>
      </c>
      <c r="D76" s="36" t="str">
        <f>IF(申込１!E32="","",申込１!E32)</f>
        <v/>
      </c>
      <c r="E76" s="36" t="str">
        <f>IF(申込１!F32="","",申込１!F32)</f>
        <v/>
      </c>
      <c r="F76" s="36" t="str">
        <f>IF(申込１!G32="","",申込１!G32)</f>
        <v/>
      </c>
      <c r="G76" s="36" t="str">
        <f>IF(申込１!H32="","",申込１!H32)</f>
        <v/>
      </c>
      <c r="H76" s="151" t="str">
        <f>IF(申込１!I32="","",申込１!I32)</f>
        <v/>
      </c>
      <c r="I76" s="36" t="str">
        <f t="shared" si="10"/>
        <v xml:space="preserve"> </v>
      </c>
      <c r="J76" s="36" t="str">
        <f t="shared" si="11"/>
        <v xml:space="preserve"> </v>
      </c>
      <c r="K76" s="36" t="str">
        <f>IF(H76="","",DATEDIF(H76,申込１!$K$5,"Y"))</f>
        <v/>
      </c>
      <c r="V76" s="36">
        <v>128</v>
      </c>
    </row>
    <row r="77" spans="1:22" x14ac:dyDescent="0.15">
      <c r="A77" s="45">
        <v>25</v>
      </c>
      <c r="B77" s="36" t="str">
        <f>申込１!C33</f>
        <v/>
      </c>
      <c r="C77" s="36" t="str">
        <f>IF(申込１!D33="","",申込１!D33)</f>
        <v/>
      </c>
      <c r="D77" s="36" t="str">
        <f>IF(申込１!E33="","",申込１!E33)</f>
        <v/>
      </c>
      <c r="E77" s="36" t="str">
        <f>IF(申込１!F33="","",申込１!F33)</f>
        <v/>
      </c>
      <c r="F77" s="36" t="str">
        <f>IF(申込１!G33="","",申込１!G33)</f>
        <v/>
      </c>
      <c r="G77" s="36" t="str">
        <f>IF(申込１!H33="","",申込１!H33)</f>
        <v/>
      </c>
      <c r="H77" s="151" t="str">
        <f>IF(申込１!I33="","",申込１!I33)</f>
        <v/>
      </c>
      <c r="I77" s="36" t="str">
        <f t="shared" si="10"/>
        <v xml:space="preserve"> </v>
      </c>
      <c r="J77" s="36" t="str">
        <f t="shared" si="11"/>
        <v xml:space="preserve"> </v>
      </c>
      <c r="K77" s="36" t="str">
        <f>IF(H77="","",DATEDIF(H77,申込１!$K$5,"Y"))</f>
        <v/>
      </c>
      <c r="V77" s="36">
        <v>129</v>
      </c>
    </row>
    <row r="78" spans="1:22" x14ac:dyDescent="0.15">
      <c r="A78" s="45">
        <v>26</v>
      </c>
      <c r="B78" s="36" t="str">
        <f>申込１!C34</f>
        <v/>
      </c>
      <c r="C78" s="36" t="str">
        <f>IF(申込１!D34="","",申込１!D34)</f>
        <v/>
      </c>
      <c r="D78" s="36" t="str">
        <f>IF(申込１!E34="","",申込１!E34)</f>
        <v/>
      </c>
      <c r="E78" s="36" t="str">
        <f>IF(申込１!F34="","",申込１!F34)</f>
        <v/>
      </c>
      <c r="F78" s="36" t="str">
        <f>IF(申込１!G34="","",申込１!G34)</f>
        <v/>
      </c>
      <c r="G78" s="36" t="str">
        <f>IF(申込１!H34="","",申込１!H34)</f>
        <v/>
      </c>
      <c r="H78" s="151" t="str">
        <f>IF(申込１!I34="","",申込１!I34)</f>
        <v/>
      </c>
      <c r="I78" s="36" t="str">
        <f t="shared" si="10"/>
        <v xml:space="preserve"> </v>
      </c>
      <c r="J78" s="36" t="str">
        <f t="shared" si="11"/>
        <v xml:space="preserve"> </v>
      </c>
      <c r="K78" s="36" t="str">
        <f>IF(H78="","",DATEDIF(H78,申込１!$K$5,"Y"))</f>
        <v/>
      </c>
      <c r="V78" s="36">
        <v>130</v>
      </c>
    </row>
    <row r="79" spans="1:22" x14ac:dyDescent="0.15">
      <c r="A79" s="45">
        <v>27</v>
      </c>
      <c r="B79" s="36" t="str">
        <f>申込１!C35</f>
        <v/>
      </c>
      <c r="C79" s="36" t="str">
        <f>IF(申込１!D35="","",申込１!D35)</f>
        <v/>
      </c>
      <c r="D79" s="36" t="str">
        <f>IF(申込１!E35="","",申込１!E35)</f>
        <v/>
      </c>
      <c r="E79" s="36" t="str">
        <f>IF(申込１!F35="","",申込１!F35)</f>
        <v/>
      </c>
      <c r="F79" s="36" t="str">
        <f>IF(申込１!G35="","",申込１!G35)</f>
        <v/>
      </c>
      <c r="G79" s="36" t="str">
        <f>IF(申込１!H35="","",申込１!H35)</f>
        <v/>
      </c>
      <c r="H79" s="151" t="str">
        <f>IF(申込１!I35="","",申込１!I35)</f>
        <v/>
      </c>
      <c r="I79" s="36" t="str">
        <f t="shared" si="10"/>
        <v xml:space="preserve"> </v>
      </c>
      <c r="J79" s="36" t="str">
        <f t="shared" si="11"/>
        <v xml:space="preserve"> </v>
      </c>
      <c r="K79" s="36" t="str">
        <f>IF(H79="","",DATEDIF(H79,申込１!$K$5,"Y"))</f>
        <v/>
      </c>
      <c r="V79" s="36">
        <v>131</v>
      </c>
    </row>
    <row r="80" spans="1:22" x14ac:dyDescent="0.15">
      <c r="A80" s="45">
        <v>28</v>
      </c>
      <c r="B80" s="36" t="str">
        <f>申込１!C36</f>
        <v/>
      </c>
      <c r="C80" s="36" t="str">
        <f>IF(申込１!D36="","",申込１!D36)</f>
        <v/>
      </c>
      <c r="D80" s="36" t="str">
        <f>IF(申込１!E36="","",申込１!E36)</f>
        <v/>
      </c>
      <c r="E80" s="36" t="str">
        <f>IF(申込１!F36="","",申込１!F36)</f>
        <v/>
      </c>
      <c r="F80" s="36" t="str">
        <f>IF(申込１!G36="","",申込１!G36)</f>
        <v/>
      </c>
      <c r="G80" s="36" t="str">
        <f>IF(申込１!H36="","",申込１!H36)</f>
        <v/>
      </c>
      <c r="H80" s="151" t="str">
        <f>IF(申込１!I36="","",申込１!I36)</f>
        <v/>
      </c>
      <c r="I80" s="36" t="str">
        <f t="shared" si="10"/>
        <v xml:space="preserve"> </v>
      </c>
      <c r="J80" s="36" t="str">
        <f t="shared" si="11"/>
        <v xml:space="preserve"> </v>
      </c>
      <c r="K80" s="36" t="str">
        <f>IF(H80="","",DATEDIF(H80,申込１!$K$5,"Y"))</f>
        <v/>
      </c>
      <c r="V80" s="36">
        <v>132</v>
      </c>
    </row>
    <row r="81" spans="1:22" x14ac:dyDescent="0.15">
      <c r="A81" s="45">
        <v>29</v>
      </c>
      <c r="B81" s="36" t="str">
        <f>申込１!C37</f>
        <v/>
      </c>
      <c r="C81" s="36" t="str">
        <f>IF(申込１!D37="","",申込１!D37)</f>
        <v/>
      </c>
      <c r="D81" s="36" t="str">
        <f>IF(申込１!E37="","",申込１!E37)</f>
        <v/>
      </c>
      <c r="E81" s="36" t="str">
        <f>IF(申込１!F37="","",申込１!F37)</f>
        <v/>
      </c>
      <c r="F81" s="36" t="str">
        <f>IF(申込１!G37="","",申込１!G37)</f>
        <v/>
      </c>
      <c r="G81" s="36" t="str">
        <f>IF(申込１!H37="","",申込１!H37)</f>
        <v/>
      </c>
      <c r="H81" s="151" t="str">
        <f>IF(申込１!I37="","",申込１!I37)</f>
        <v/>
      </c>
      <c r="I81" s="36" t="str">
        <f t="shared" si="10"/>
        <v xml:space="preserve"> </v>
      </c>
      <c r="J81" s="36" t="str">
        <f t="shared" si="11"/>
        <v xml:space="preserve"> </v>
      </c>
      <c r="K81" s="36" t="str">
        <f>IF(H81="","",DATEDIF(H81,申込１!$K$5,"Y"))</f>
        <v/>
      </c>
      <c r="V81" s="36">
        <v>133</v>
      </c>
    </row>
    <row r="82" spans="1:22" x14ac:dyDescent="0.15">
      <c r="A82" s="45">
        <v>30</v>
      </c>
      <c r="B82" s="36" t="str">
        <f>申込１!C38</f>
        <v/>
      </c>
      <c r="C82" s="36" t="str">
        <f>IF(申込１!D38="","",申込１!D38)</f>
        <v/>
      </c>
      <c r="D82" s="36" t="str">
        <f>IF(申込１!E38="","",申込１!E38)</f>
        <v/>
      </c>
      <c r="E82" s="36" t="str">
        <f>IF(申込１!F38="","",申込１!F38)</f>
        <v/>
      </c>
      <c r="F82" s="36" t="str">
        <f>IF(申込１!G38="","",申込１!G38)</f>
        <v/>
      </c>
      <c r="G82" s="36" t="str">
        <f>IF(申込１!H38="","",申込１!H38)</f>
        <v/>
      </c>
      <c r="H82" s="151" t="str">
        <f>IF(申込１!I38="","",申込１!I38)</f>
        <v/>
      </c>
      <c r="I82" s="36" t="str">
        <f t="shared" si="10"/>
        <v xml:space="preserve"> </v>
      </c>
      <c r="J82" s="36" t="str">
        <f t="shared" si="11"/>
        <v xml:space="preserve"> </v>
      </c>
      <c r="K82" s="36" t="str">
        <f>IF(H82="","",DATEDIF(H82,申込１!$K$5,"Y"))</f>
        <v/>
      </c>
      <c r="V82" s="36">
        <v>134</v>
      </c>
    </row>
    <row r="83" spans="1:22" x14ac:dyDescent="0.15">
      <c r="A83" s="45">
        <v>31</v>
      </c>
      <c r="B83" s="36" t="str">
        <f>申込１!C39</f>
        <v/>
      </c>
      <c r="C83" s="36" t="str">
        <f>IF(申込１!D39="","",申込１!D39)</f>
        <v/>
      </c>
      <c r="D83" s="36" t="str">
        <f>IF(申込１!E39="","",申込１!E39)</f>
        <v/>
      </c>
      <c r="E83" s="36" t="str">
        <f>IF(申込１!F39="","",申込１!F39)</f>
        <v/>
      </c>
      <c r="F83" s="36" t="str">
        <f>IF(申込１!G39="","",申込１!G39)</f>
        <v/>
      </c>
      <c r="G83" s="36" t="str">
        <f>IF(申込１!H39="","",申込１!H39)</f>
        <v/>
      </c>
      <c r="H83" s="151" t="str">
        <f>IF(申込１!I39="","",申込１!I39)</f>
        <v/>
      </c>
      <c r="I83" s="36" t="str">
        <f t="shared" si="10"/>
        <v xml:space="preserve"> </v>
      </c>
      <c r="J83" s="36" t="str">
        <f t="shared" si="11"/>
        <v xml:space="preserve"> </v>
      </c>
      <c r="K83" s="36" t="str">
        <f>IF(H83="","",DATEDIF(H83,申込１!$K$5,"Y"))</f>
        <v/>
      </c>
      <c r="V83" s="36">
        <v>135</v>
      </c>
    </row>
    <row r="84" spans="1:22" x14ac:dyDescent="0.15">
      <c r="A84" s="45">
        <v>32</v>
      </c>
      <c r="B84" s="36" t="str">
        <f>申込１!C40</f>
        <v/>
      </c>
      <c r="C84" s="36" t="str">
        <f>IF(申込１!D40="","",申込１!D40)</f>
        <v/>
      </c>
      <c r="D84" s="36" t="str">
        <f>IF(申込１!E40="","",申込１!E40)</f>
        <v/>
      </c>
      <c r="E84" s="36" t="str">
        <f>IF(申込１!F40="","",申込１!F40)</f>
        <v/>
      </c>
      <c r="F84" s="36" t="str">
        <f>IF(申込１!G40="","",申込１!G40)</f>
        <v/>
      </c>
      <c r="G84" s="36" t="str">
        <f>IF(申込１!H40="","",申込１!H40)</f>
        <v/>
      </c>
      <c r="H84" s="151" t="str">
        <f>IF(申込１!I40="","",申込１!I40)</f>
        <v/>
      </c>
      <c r="I84" s="36" t="str">
        <f t="shared" si="10"/>
        <v xml:space="preserve"> </v>
      </c>
      <c r="J84" s="36" t="str">
        <f t="shared" si="11"/>
        <v xml:space="preserve"> </v>
      </c>
      <c r="K84" s="36" t="str">
        <f>IF(H84="","",DATEDIF(H84,申込１!$K$5,"Y"))</f>
        <v/>
      </c>
      <c r="V84" s="36">
        <v>136</v>
      </c>
    </row>
    <row r="85" spans="1:22" x14ac:dyDescent="0.15">
      <c r="A85" s="45">
        <v>33</v>
      </c>
      <c r="B85" s="36" t="str">
        <f>申込１!C41</f>
        <v/>
      </c>
      <c r="C85" s="36" t="str">
        <f>IF(申込１!D41="","",申込１!D41)</f>
        <v/>
      </c>
      <c r="D85" s="36" t="str">
        <f>IF(申込１!E41="","",申込１!E41)</f>
        <v/>
      </c>
      <c r="E85" s="36" t="str">
        <f>IF(申込１!F41="","",申込１!F41)</f>
        <v/>
      </c>
      <c r="F85" s="36" t="str">
        <f>IF(申込１!G41="","",申込１!G41)</f>
        <v/>
      </c>
      <c r="G85" s="36" t="str">
        <f>IF(申込１!H41="","",申込１!H41)</f>
        <v/>
      </c>
      <c r="H85" s="151" t="str">
        <f>IF(申込１!I41="","",申込１!I41)</f>
        <v/>
      </c>
      <c r="I85" s="36" t="str">
        <f t="shared" si="10"/>
        <v xml:space="preserve"> </v>
      </c>
      <c r="J85" s="36" t="str">
        <f t="shared" si="11"/>
        <v xml:space="preserve"> </v>
      </c>
      <c r="K85" s="36" t="str">
        <f>IF(H85="","",DATEDIF(H85,申込１!$K$5,"Y"))</f>
        <v/>
      </c>
      <c r="V85" s="36">
        <v>137</v>
      </c>
    </row>
    <row r="86" spans="1:22" x14ac:dyDescent="0.15">
      <c r="A86" s="45">
        <v>34</v>
      </c>
      <c r="B86" s="36" t="str">
        <f>申込１!C42</f>
        <v/>
      </c>
      <c r="C86" s="36" t="str">
        <f>IF(申込１!D42="","",申込１!D42)</f>
        <v/>
      </c>
      <c r="D86" s="36" t="str">
        <f>IF(申込１!E42="","",申込１!E42)</f>
        <v/>
      </c>
      <c r="E86" s="36" t="str">
        <f>IF(申込１!F42="","",申込１!F42)</f>
        <v/>
      </c>
      <c r="F86" s="36" t="str">
        <f>IF(申込１!G42="","",申込１!G42)</f>
        <v/>
      </c>
      <c r="G86" s="36" t="str">
        <f>IF(申込１!H42="","",申込１!H42)</f>
        <v/>
      </c>
      <c r="H86" s="151" t="str">
        <f>IF(申込１!I42="","",申込１!I42)</f>
        <v/>
      </c>
      <c r="I86" s="36" t="str">
        <f t="shared" si="10"/>
        <v xml:space="preserve"> </v>
      </c>
      <c r="J86" s="36" t="str">
        <f t="shared" si="11"/>
        <v xml:space="preserve"> </v>
      </c>
      <c r="K86" s="36" t="str">
        <f>IF(H86="","",DATEDIF(H86,申込１!$K$5,"Y"))</f>
        <v/>
      </c>
      <c r="V86" s="36">
        <v>138</v>
      </c>
    </row>
    <row r="87" spans="1:22" x14ac:dyDescent="0.15">
      <c r="A87" s="45">
        <v>35</v>
      </c>
      <c r="B87" s="36" t="str">
        <f>申込１!C43</f>
        <v/>
      </c>
      <c r="C87" s="36" t="str">
        <f>IF(申込１!D43="","",申込１!D43)</f>
        <v/>
      </c>
      <c r="D87" s="36" t="str">
        <f>IF(申込１!E43="","",申込１!E43)</f>
        <v/>
      </c>
      <c r="E87" s="36" t="str">
        <f>IF(申込１!F43="","",申込１!F43)</f>
        <v/>
      </c>
      <c r="F87" s="36" t="str">
        <f>IF(申込１!G43="","",申込１!G43)</f>
        <v/>
      </c>
      <c r="G87" s="36" t="str">
        <f>IF(申込１!H43="","",申込１!H43)</f>
        <v/>
      </c>
      <c r="H87" s="151" t="str">
        <f>IF(申込１!I43="","",申込１!I43)</f>
        <v/>
      </c>
      <c r="I87" s="36" t="str">
        <f t="shared" si="10"/>
        <v xml:space="preserve"> </v>
      </c>
      <c r="J87" s="36" t="str">
        <f t="shared" si="11"/>
        <v xml:space="preserve"> </v>
      </c>
      <c r="K87" s="36" t="str">
        <f>IF(H87="","",DATEDIF(H87,申込１!$K$5,"Y"))</f>
        <v/>
      </c>
      <c r="V87" s="36">
        <v>139</v>
      </c>
    </row>
    <row r="88" spans="1:22" x14ac:dyDescent="0.15">
      <c r="A88" s="45">
        <v>36</v>
      </c>
      <c r="B88" s="36" t="str">
        <f>申込１!C44</f>
        <v/>
      </c>
      <c r="C88" s="36" t="str">
        <f>IF(申込１!D44="","",申込１!D44)</f>
        <v/>
      </c>
      <c r="D88" s="36" t="str">
        <f>IF(申込１!E44="","",申込１!E44)</f>
        <v/>
      </c>
      <c r="E88" s="36" t="str">
        <f>IF(申込１!F44="","",申込１!F44)</f>
        <v/>
      </c>
      <c r="F88" s="36" t="str">
        <f>IF(申込１!G44="","",申込１!G44)</f>
        <v/>
      </c>
      <c r="G88" s="36" t="str">
        <f>IF(申込１!H44="","",申込１!H44)</f>
        <v/>
      </c>
      <c r="H88" s="151" t="str">
        <f>IF(申込１!I44="","",申込１!I44)</f>
        <v/>
      </c>
      <c r="I88" s="36" t="str">
        <f t="shared" si="10"/>
        <v xml:space="preserve"> </v>
      </c>
      <c r="J88" s="36" t="str">
        <f t="shared" si="11"/>
        <v xml:space="preserve"> </v>
      </c>
      <c r="K88" s="36" t="str">
        <f>IF(H88="","",DATEDIF(H88,申込１!$K$5,"Y"))</f>
        <v/>
      </c>
      <c r="V88" s="36">
        <v>140</v>
      </c>
    </row>
    <row r="89" spans="1:22" x14ac:dyDescent="0.15">
      <c r="A89" s="45">
        <v>37</v>
      </c>
      <c r="B89" s="36" t="str">
        <f>申込１!C45</f>
        <v/>
      </c>
      <c r="C89" s="36" t="str">
        <f>IF(申込１!D45="","",申込１!D45)</f>
        <v/>
      </c>
      <c r="D89" s="36" t="str">
        <f>IF(申込１!E45="","",申込１!E45)</f>
        <v/>
      </c>
      <c r="E89" s="36" t="str">
        <f>IF(申込１!F45="","",申込１!F45)</f>
        <v/>
      </c>
      <c r="F89" s="36" t="str">
        <f>IF(申込１!G45="","",申込１!G45)</f>
        <v/>
      </c>
      <c r="G89" s="36" t="str">
        <f>IF(申込１!H45="","",申込１!H45)</f>
        <v/>
      </c>
      <c r="H89" s="151" t="str">
        <f>IF(申込１!I45="","",申込１!I45)</f>
        <v/>
      </c>
      <c r="I89" s="36" t="str">
        <f t="shared" si="10"/>
        <v xml:space="preserve"> </v>
      </c>
      <c r="J89" s="36" t="str">
        <f t="shared" si="11"/>
        <v xml:space="preserve"> </v>
      </c>
      <c r="K89" s="36" t="str">
        <f>IF(H89="","",DATEDIF(H89,申込１!$K$5,"Y"))</f>
        <v/>
      </c>
      <c r="V89" s="36">
        <v>141</v>
      </c>
    </row>
    <row r="90" spans="1:22" x14ac:dyDescent="0.15">
      <c r="A90" s="45">
        <v>38</v>
      </c>
      <c r="B90" s="36" t="str">
        <f>申込１!C46</f>
        <v/>
      </c>
      <c r="C90" s="36" t="str">
        <f>IF(申込１!D46="","",申込１!D46)</f>
        <v/>
      </c>
      <c r="D90" s="36" t="str">
        <f>IF(申込１!E46="","",申込１!E46)</f>
        <v/>
      </c>
      <c r="E90" s="36" t="str">
        <f>IF(申込１!F46="","",申込１!F46)</f>
        <v/>
      </c>
      <c r="F90" s="36" t="str">
        <f>IF(申込１!G46="","",申込１!G46)</f>
        <v/>
      </c>
      <c r="G90" s="36" t="str">
        <f>IF(申込１!H46="","",申込１!H46)</f>
        <v/>
      </c>
      <c r="H90" s="151" t="str">
        <f>IF(申込１!I46="","",申込１!I46)</f>
        <v/>
      </c>
      <c r="I90" s="36" t="str">
        <f t="shared" si="10"/>
        <v xml:space="preserve"> </v>
      </c>
      <c r="J90" s="36" t="str">
        <f t="shared" si="11"/>
        <v xml:space="preserve"> </v>
      </c>
      <c r="K90" s="36" t="str">
        <f>IF(H90="","",DATEDIF(H90,申込１!$K$5,"Y"))</f>
        <v/>
      </c>
      <c r="V90" s="36">
        <v>142</v>
      </c>
    </row>
    <row r="91" spans="1:22" x14ac:dyDescent="0.15">
      <c r="A91" s="45">
        <v>39</v>
      </c>
      <c r="B91" s="36" t="str">
        <f>申込１!C47</f>
        <v/>
      </c>
      <c r="C91" s="36" t="str">
        <f>IF(申込１!D47="","",申込１!D47)</f>
        <v/>
      </c>
      <c r="D91" s="36" t="str">
        <f>IF(申込１!E47="","",申込１!E47)</f>
        <v/>
      </c>
      <c r="E91" s="36" t="str">
        <f>IF(申込１!F47="","",申込１!F47)</f>
        <v/>
      </c>
      <c r="F91" s="36" t="str">
        <f>IF(申込１!G47="","",申込１!G47)</f>
        <v/>
      </c>
      <c r="G91" s="36" t="str">
        <f>IF(申込１!H47="","",申込１!H47)</f>
        <v/>
      </c>
      <c r="H91" s="151" t="str">
        <f>IF(申込１!I47="","",申込１!I47)</f>
        <v/>
      </c>
      <c r="I91" s="36" t="str">
        <f t="shared" si="10"/>
        <v xml:space="preserve"> </v>
      </c>
      <c r="J91" s="36" t="str">
        <f t="shared" si="11"/>
        <v xml:space="preserve"> </v>
      </c>
      <c r="K91" s="36" t="str">
        <f>IF(H91="","",DATEDIF(H91,申込１!$K$5,"Y"))</f>
        <v/>
      </c>
      <c r="V91" s="36">
        <v>143</v>
      </c>
    </row>
    <row r="92" spans="1:22" x14ac:dyDescent="0.15">
      <c r="A92" s="45">
        <v>40</v>
      </c>
      <c r="B92" s="36" t="str">
        <f>申込１!C48</f>
        <v/>
      </c>
      <c r="C92" s="36" t="str">
        <f>IF(申込１!D48="","",申込１!D48)</f>
        <v/>
      </c>
      <c r="D92" s="36" t="str">
        <f>IF(申込１!E48="","",申込１!E48)</f>
        <v/>
      </c>
      <c r="E92" s="36" t="str">
        <f>IF(申込１!F48="","",申込１!F48)</f>
        <v/>
      </c>
      <c r="F92" s="36" t="str">
        <f>IF(申込１!G48="","",申込１!G48)</f>
        <v/>
      </c>
      <c r="G92" s="36" t="str">
        <f>IF(申込１!H48="","",申込１!H48)</f>
        <v/>
      </c>
      <c r="H92" s="151" t="str">
        <f>IF(申込１!I48="","",申込１!I48)</f>
        <v/>
      </c>
      <c r="I92" s="36" t="str">
        <f t="shared" si="10"/>
        <v xml:space="preserve"> </v>
      </c>
      <c r="J92" s="36" t="str">
        <f t="shared" si="11"/>
        <v xml:space="preserve"> </v>
      </c>
      <c r="K92" s="36" t="str">
        <f>IF(H92="","",DATEDIF(H92,申込１!$K$5,"Y"))</f>
        <v/>
      </c>
      <c r="V92" s="36">
        <v>144</v>
      </c>
    </row>
    <row r="98" spans="1:36" x14ac:dyDescent="0.15">
      <c r="D98" s="36">
        <v>1</v>
      </c>
      <c r="E98" s="36">
        <v>2</v>
      </c>
      <c r="F98" s="36">
        <v>3</v>
      </c>
      <c r="G98" s="36">
        <v>4</v>
      </c>
      <c r="H98" s="36">
        <v>5</v>
      </c>
      <c r="I98" s="36">
        <v>6</v>
      </c>
      <c r="J98" s="36">
        <v>7</v>
      </c>
      <c r="K98" s="36">
        <v>8</v>
      </c>
      <c r="L98" s="36">
        <v>9</v>
      </c>
      <c r="M98" s="36">
        <v>10</v>
      </c>
      <c r="N98" s="36">
        <v>11</v>
      </c>
      <c r="O98" s="36">
        <v>12</v>
      </c>
      <c r="P98" s="36">
        <v>13</v>
      </c>
      <c r="Q98" s="36">
        <v>14</v>
      </c>
      <c r="R98" s="36">
        <v>15</v>
      </c>
      <c r="S98" s="36">
        <v>16</v>
      </c>
      <c r="T98" s="36">
        <v>17</v>
      </c>
      <c r="U98" s="36">
        <v>18</v>
      </c>
      <c r="V98" s="36">
        <v>19</v>
      </c>
      <c r="W98" s="36">
        <v>20</v>
      </c>
      <c r="X98" s="36">
        <v>21</v>
      </c>
    </row>
    <row r="99" spans="1:36" x14ac:dyDescent="0.15">
      <c r="B99" s="36" t="s">
        <v>192</v>
      </c>
      <c r="C99" s="36" t="s">
        <v>19</v>
      </c>
      <c r="D99" s="36" t="str">
        <f>申込１!AL6</f>
        <v>Ａクラス</v>
      </c>
      <c r="E99" s="36" t="str">
        <f>申込１!AL7</f>
        <v>Ｂクラス</v>
      </c>
      <c r="F99" s="36" t="str">
        <f>申込１!AL8</f>
        <v>Ｃクラス</v>
      </c>
      <c r="G99" s="36" t="str">
        <f>申込１!AL9</f>
        <v>Ｄクラス</v>
      </c>
      <c r="H99" s="36" t="str">
        <f>申込１!AL10</f>
        <v>桜１２０</v>
      </c>
      <c r="I99" s="36" t="str">
        <f>申込１!AL11</f>
        <v>桜１３０</v>
      </c>
      <c r="J99" s="36" t="str">
        <f>申込１!AK12</f>
        <v>申込総数</v>
      </c>
      <c r="K99" s="36" t="str">
        <f>申込１!AK15</f>
        <v>中高生人数</v>
      </c>
      <c r="L99" s="45" t="str">
        <f>申込１!AK16</f>
        <v>個人戦参加料合計</v>
      </c>
      <c r="M99" s="36" t="s">
        <v>49</v>
      </c>
      <c r="N99" s="36" t="s">
        <v>50</v>
      </c>
      <c r="O99" s="36" t="s">
        <v>51</v>
      </c>
      <c r="P99" s="36" t="s">
        <v>89</v>
      </c>
      <c r="Q99" s="36" t="s">
        <v>82</v>
      </c>
      <c r="R99" s="36" t="s">
        <v>83</v>
      </c>
      <c r="S99" s="36" t="s">
        <v>84</v>
      </c>
      <c r="T99" s="36" t="s">
        <v>85</v>
      </c>
      <c r="U99" s="36" t="s">
        <v>86</v>
      </c>
      <c r="V99" s="36" t="s">
        <v>87</v>
      </c>
      <c r="W99" s="36" t="s">
        <v>88</v>
      </c>
      <c r="X99" s="36" t="str">
        <f>申込１!AK35</f>
        <v>mail address</v>
      </c>
    </row>
    <row r="100" spans="1:36" x14ac:dyDescent="0.15">
      <c r="A100" s="45">
        <v>1</v>
      </c>
      <c r="B100" s="36" t="str">
        <f>申込１!AM31</f>
        <v/>
      </c>
      <c r="C100" s="36" t="s">
        <v>20</v>
      </c>
      <c r="D100" s="36">
        <f>申込１!AM6</f>
        <v>0</v>
      </c>
      <c r="E100" s="36">
        <f>申込１!AM7</f>
        <v>0</v>
      </c>
      <c r="F100" s="36">
        <f>申込１!AM8</f>
        <v>0</v>
      </c>
      <c r="G100" s="36">
        <f>申込１!AM9</f>
        <v>0</v>
      </c>
      <c r="H100" s="36">
        <f>申込１!AM10</f>
        <v>0</v>
      </c>
      <c r="I100" s="36">
        <f>申込１!AM11</f>
        <v>0</v>
      </c>
      <c r="J100" s="36">
        <f>申込１!AM12</f>
        <v>0</v>
      </c>
      <c r="K100" s="36">
        <f>申込１!AM15</f>
        <v>0</v>
      </c>
      <c r="L100" s="36">
        <f>申込１!AM16</f>
        <v>0</v>
      </c>
      <c r="M100" s="36">
        <f>申込１!AM32</f>
        <v>0</v>
      </c>
      <c r="N100" s="36">
        <f>申込１!AM33</f>
        <v>0</v>
      </c>
      <c r="O100" s="36">
        <f>申込１!AM38</f>
        <v>0</v>
      </c>
      <c r="P100" s="115">
        <f>申込１!AM38</f>
        <v>0</v>
      </c>
      <c r="Q100" s="36" t="str">
        <f>申込１!AL24</f>
        <v/>
      </c>
      <c r="R100" s="36" t="str">
        <f>申込１!AL25</f>
        <v/>
      </c>
      <c r="S100" s="36" t="str">
        <f>申込１!AL26</f>
        <v/>
      </c>
      <c r="T100" s="36" t="str">
        <f>申込１!AL27</f>
        <v/>
      </c>
      <c r="U100" s="36" t="str">
        <f>申込１!AL28</f>
        <v/>
      </c>
      <c r="V100" s="36" t="str">
        <f>申込１!AL29</f>
        <v/>
      </c>
      <c r="W100" s="36" t="str">
        <f>申込１!AL30</f>
        <v/>
      </c>
      <c r="X100" s="36">
        <f>申込１!AH36</f>
        <v>0</v>
      </c>
    </row>
    <row r="101" spans="1:36" x14ac:dyDescent="0.15">
      <c r="A101" s="45">
        <v>2</v>
      </c>
      <c r="B101" s="36" t="str">
        <f>申込１!AM31</f>
        <v/>
      </c>
      <c r="C101" s="36" t="s">
        <v>21</v>
      </c>
      <c r="D101" s="87">
        <f>申込１!AN6</f>
        <v>0</v>
      </c>
      <c r="E101" s="87">
        <f>申込１!AN7</f>
        <v>0</v>
      </c>
      <c r="F101" s="87">
        <f>申込１!AN8</f>
        <v>0</v>
      </c>
      <c r="G101" s="87">
        <f>申込１!AN9</f>
        <v>0</v>
      </c>
      <c r="H101" s="87">
        <f>申込１!AN10</f>
        <v>0</v>
      </c>
      <c r="I101" s="87">
        <f>申込１!AN11</f>
        <v>0</v>
      </c>
      <c r="J101" s="87">
        <f>申込１!AN12</f>
        <v>0</v>
      </c>
      <c r="K101" s="87">
        <f>申込１!AN15</f>
        <v>0</v>
      </c>
      <c r="L101" s="87">
        <f>申込１!AN16</f>
        <v>0</v>
      </c>
      <c r="P101" s="115"/>
      <c r="Q101" s="87" t="str">
        <f>申込１!AN24</f>
        <v/>
      </c>
      <c r="R101" s="87" t="str">
        <f>申込１!AN25</f>
        <v/>
      </c>
      <c r="S101" s="87" t="str">
        <f>申込１!AN26</f>
        <v/>
      </c>
      <c r="T101" s="87" t="str">
        <f>申込１!AN27</f>
        <v/>
      </c>
      <c r="U101" s="87" t="str">
        <f>申込１!AN28</f>
        <v/>
      </c>
      <c r="V101" s="87" t="str">
        <f>申込１!AN29</f>
        <v/>
      </c>
      <c r="W101" s="87" t="str">
        <f>申込１!AN30</f>
        <v/>
      </c>
      <c r="AC101" s="87"/>
      <c r="AD101" s="87"/>
      <c r="AE101" s="87"/>
      <c r="AF101" s="87"/>
      <c r="AG101" s="87"/>
      <c r="AH101" s="87"/>
      <c r="AI101" s="87"/>
      <c r="AJ101" s="87"/>
    </row>
    <row r="107" spans="1:36" x14ac:dyDescent="0.15">
      <c r="X107" s="87"/>
    </row>
    <row r="108" spans="1:36" x14ac:dyDescent="0.15">
      <c r="X108" s="87"/>
    </row>
    <row r="112" spans="1:36" x14ac:dyDescent="0.15">
      <c r="AD112" s="87"/>
    </row>
    <row r="113" spans="30:30" x14ac:dyDescent="0.15">
      <c r="AD113" s="87"/>
    </row>
    <row r="114" spans="30:30" x14ac:dyDescent="0.15">
      <c r="AD114" s="87"/>
    </row>
    <row r="115" spans="30:30" x14ac:dyDescent="0.15">
      <c r="AD115" s="87"/>
    </row>
    <row r="116" spans="30:30" x14ac:dyDescent="0.15">
      <c r="AD116" s="87"/>
    </row>
    <row r="117" spans="30:30" x14ac:dyDescent="0.15">
      <c r="AD117" s="87"/>
    </row>
  </sheetData>
  <sheetProtection sort="0"/>
  <sortState xmlns:xlrd2="http://schemas.microsoft.com/office/spreadsheetml/2017/richdata2" ref="A2:V49">
    <sortCondition descending="1" ref="U39:U79"/>
    <sortCondition ref="D39:D79"/>
    <sortCondition ref="H39:H79"/>
  </sortState>
  <customSheetViews>
    <customSheetView guid="{4EAC653A-9D88-4D70-A75C-EFB4EA9B306F}" scale="106" topLeftCell="I1">
      <selection activeCell="V2" sqref="V2"/>
      <pageMargins left="0.7" right="0.7" top="0.75" bottom="0.75" header="0.3" footer="0.3"/>
      <pageSetup paperSize="9" orientation="portrait" horizontalDpi="4294967293" verticalDpi="0" r:id="rId1"/>
    </customSheetView>
    <customSheetView guid="{8C013384-B3A3-4BA1-9FB7-E1F9CD77BBB2}" scale="106" topLeftCell="I1">
      <selection activeCell="V2" sqref="V2"/>
      <pageMargins left="0.7" right="0.7" top="0.75" bottom="0.75" header="0.3" footer="0.3"/>
      <pageSetup paperSize="9" orientation="portrait" horizontalDpi="4294967293" verticalDpi="0" r:id="rId2"/>
    </customSheetView>
    <customSheetView guid="{190C3094-A738-4124-8874-74F158CE3F76}" scale="106" topLeftCell="I1">
      <selection activeCell="V2" sqref="V2"/>
      <pageMargins left="0.7" right="0.7" top="0.75" bottom="0.75" header="0.3" footer="0.3"/>
      <pageSetup paperSize="9" orientation="portrait" horizontalDpi="4294967293" verticalDpi="0" r:id="rId3"/>
    </customSheetView>
  </customSheetViews>
  <phoneticPr fontId="1"/>
  <pageMargins left="0.7" right="0.7" top="0.75" bottom="0.75" header="0.3" footer="0.3"/>
  <pageSetup paperSize="9" orientation="portrait" horizontalDpi="4294967293" verticalDpi="0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申込１</vt:lpstr>
      <vt:lpstr>エントリー集計データ</vt:lpstr>
      <vt:lpstr>申込１!Print_Area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shozo</dc:creator>
  <cp:lastModifiedBy>亨二 吉岡</cp:lastModifiedBy>
  <cp:lastPrinted>2025-04-30T12:20:03Z</cp:lastPrinted>
  <dcterms:created xsi:type="dcterms:W3CDTF">2015-09-06T16:03:40Z</dcterms:created>
  <dcterms:modified xsi:type="dcterms:W3CDTF">2025-05-04T09:12:01Z</dcterms:modified>
</cp:coreProperties>
</file>